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28695" windowHeight="11940"/>
  </bookViews>
  <sheets>
    <sheet name="ФІНАНСОВИЙ ПЛАН " sheetId="5" r:id="rId1"/>
    <sheet name="Лист2" sheetId="2" state="hidden" r:id="rId2"/>
  </sheets>
  <calcPr calcId="114210"/>
</workbook>
</file>

<file path=xl/calcChain.xml><?xml version="1.0" encoding="utf-8"?>
<calcChain xmlns="http://schemas.openxmlformats.org/spreadsheetml/2006/main">
  <c r="D60" i="5"/>
  <c r="C60"/>
  <c r="D66"/>
  <c r="C66"/>
  <c r="D70"/>
  <c r="D58"/>
  <c r="D57"/>
  <c r="E71"/>
  <c r="E70"/>
  <c r="E69"/>
  <c r="E68"/>
  <c r="E67"/>
  <c r="E64"/>
  <c r="E63"/>
  <c r="E62"/>
  <c r="E61"/>
  <c r="E59"/>
  <c r="E58"/>
  <c r="E56"/>
  <c r="C55"/>
  <c r="D47"/>
  <c r="C47"/>
  <c r="E48"/>
  <c r="E46"/>
  <c r="E45"/>
  <c r="D44"/>
  <c r="E37"/>
  <c r="E36"/>
  <c r="E35"/>
  <c r="E34"/>
  <c r="E33"/>
  <c r="D32"/>
  <c r="E30"/>
  <c r="E29"/>
  <c r="E28"/>
  <c r="E27"/>
  <c r="E26"/>
  <c r="E25"/>
  <c r="D24"/>
  <c r="C24"/>
  <c r="D23"/>
  <c r="C23"/>
  <c r="D22"/>
  <c r="C22"/>
  <c r="D20"/>
  <c r="D19"/>
  <c r="E18"/>
  <c r="D17"/>
  <c r="C17"/>
  <c r="D16"/>
  <c r="C16"/>
  <c r="D15"/>
  <c r="C15"/>
  <c r="E13"/>
  <c r="E12"/>
  <c r="E11"/>
  <c r="D10"/>
  <c r="D8"/>
  <c r="C7"/>
  <c r="E57"/>
  <c r="D55"/>
  <c r="E7"/>
  <c r="E10"/>
  <c r="D21"/>
  <c r="E8"/>
  <c r="E19"/>
  <c r="E32"/>
  <c r="E55"/>
  <c r="E65"/>
  <c r="E22"/>
  <c r="E23"/>
  <c r="E24"/>
  <c r="D31"/>
  <c r="E31"/>
  <c r="D9"/>
  <c r="E9"/>
  <c r="C6"/>
  <c r="E15"/>
  <c r="E16"/>
  <c r="E17"/>
  <c r="D6"/>
  <c r="E6"/>
  <c r="D14"/>
  <c r="E20"/>
  <c r="C21"/>
  <c r="E21"/>
  <c r="E47"/>
  <c r="C44"/>
  <c r="E44"/>
  <c r="E66"/>
  <c r="E60"/>
  <c r="C14"/>
  <c r="E14"/>
  <c r="H9" i="2"/>
  <c r="H8"/>
  <c r="H7"/>
  <c r="H6"/>
  <c r="H5"/>
  <c r="G9"/>
  <c r="G8"/>
  <c r="G7"/>
  <c r="G6"/>
  <c r="G5"/>
  <c r="F4"/>
  <c r="D4"/>
  <c r="H4"/>
  <c r="C4"/>
  <c r="G4"/>
  <c r="E4"/>
</calcChain>
</file>

<file path=xl/sharedStrings.xml><?xml version="1.0" encoding="utf-8"?>
<sst xmlns="http://schemas.openxmlformats.org/spreadsheetml/2006/main" count="93" uniqueCount="55">
  <si>
    <t>КЕКВ</t>
  </si>
  <si>
    <t>Найменування</t>
  </si>
  <si>
    <t>Уточнений кошторис</t>
  </si>
  <si>
    <t>Кошторис затверджений МОНУ</t>
  </si>
  <si>
    <t>Заробітна плата</t>
  </si>
  <si>
    <t>Нарахування на зарплату</t>
  </si>
  <si>
    <t>Харчування дітей-сиріт</t>
  </si>
  <si>
    <t>Оплата послуг(крім комунальних)</t>
  </si>
  <si>
    <t>Відрядження</t>
  </si>
  <si>
    <t>Оплата комунальних послуг</t>
  </si>
  <si>
    <t>Оплата теплопостачання</t>
  </si>
  <si>
    <t xml:space="preserve">Оплата електроенергії                                      </t>
  </si>
  <si>
    <t>Оплата природного газу</t>
  </si>
  <si>
    <t>Окремі заходи розвитку по реалізації держ. програм</t>
  </si>
  <si>
    <t>Стипендія</t>
  </si>
  <si>
    <t>Інші пот. трансферти населенню</t>
  </si>
  <si>
    <t>Капітальні видатки</t>
  </si>
  <si>
    <t>Комунальні послуги</t>
  </si>
  <si>
    <t>Оплата водопостачання</t>
  </si>
  <si>
    <t>Оплата електроенергії</t>
  </si>
  <si>
    <t>Інши комунальні послуги</t>
  </si>
  <si>
    <t>Придбання обладнання</t>
  </si>
  <si>
    <t>Кап.рем.інш.об.</t>
  </si>
  <si>
    <t>Оплата інш.ком.послуг</t>
  </si>
  <si>
    <t>% зменьшення порівняно с 2018  роком</t>
  </si>
  <si>
    <t>Кап.рем.житл.фонду</t>
  </si>
  <si>
    <t>Поточні видатки</t>
  </si>
  <si>
    <t>Потреба у видатках на 2020 р.</t>
  </si>
  <si>
    <t xml:space="preserve">% дефіциту коштів на покриття потреби у 2020 році </t>
  </si>
  <si>
    <t>Дефіцит коштів до потреби у 2020 році</t>
  </si>
  <si>
    <t xml:space="preserve">Оплата водопост. і водовідведення  </t>
  </si>
  <si>
    <t>тис. грн</t>
  </si>
  <si>
    <t>Показники</t>
  </si>
  <si>
    <t>Код</t>
  </si>
  <si>
    <t>Усього на рік</t>
  </si>
  <si>
    <t>Разом</t>
  </si>
  <si>
    <t>Загальний фонд</t>
  </si>
  <si>
    <t>Спеціальний фонд</t>
  </si>
  <si>
    <t>НАДХОДЖЕННЯ - усього</t>
  </si>
  <si>
    <t>Надходження коштів із загального фонду бюджету</t>
  </si>
  <si>
    <t>Надходження коштів із спеціального фонду бюджету, у т.ч.</t>
  </si>
  <si>
    <t xml:space="preserve"> надходження від плати за послуги, що надаються бюджетними установами згідно із законодавством</t>
  </si>
  <si>
    <t>у т. ч. 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</si>
  <si>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</si>
  <si>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</t>
  </si>
  <si>
    <t>надходження бюджетних установ від реалізації в установленому порядку майна (крім нерухомого)</t>
  </si>
  <si>
    <t>Інші поточні видатки</t>
  </si>
  <si>
    <t>Капітальний ремонт</t>
  </si>
  <si>
    <t>Реконструкція житлового фонду</t>
  </si>
  <si>
    <t>Реконструкція інших об'єктів</t>
  </si>
  <si>
    <t>ФІНАНСОВИЙ ПЛАН (КОШТОРИС) ДОХОДІВ І ВИДАТКІВ КПКВ 2201160             НУ "Запорізька політехніка" на 2021 рік</t>
  </si>
  <si>
    <t>ФІНАНСОВИЙ ПЛАН (КОШТОРИС) ДОХОДІВ І ВИДАТКІВ КПКВ 2201190             НУ "Запорізька політехніка" на 2021 рік</t>
  </si>
  <si>
    <t>ФІНАНСОВИЙ ПЛАН (КОШТОРИС) ДОХОДІВ І ВИДАТКІВ КПКВ 2201040             НУ "Запорізька політехніка" на 2021 рік</t>
  </si>
  <si>
    <t>Предмети, матеріали, обладнання та інвентар</t>
  </si>
  <si>
    <t>Таблиця №18</t>
  </si>
</sst>
</file>

<file path=xl/styles.xml><?xml version="1.0" encoding="utf-8"?>
<styleSheet xmlns="http://schemas.openxmlformats.org/spreadsheetml/2006/main">
  <numFmts count="5">
    <numFmt numFmtId="6" formatCode="#,##0&quot;р.&quot;;[Red]\-#,##0&quot;р.&quot;"/>
    <numFmt numFmtId="164" formatCode="0.0"/>
    <numFmt numFmtId="165" formatCode="0.000"/>
    <numFmt numFmtId="166" formatCode="#,##0.00_р_."/>
    <numFmt numFmtId="167" formatCode="#,##0_р_."/>
  </numFmts>
  <fonts count="20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4"/>
      <color indexed="10"/>
      <name val="Times New Roman"/>
      <family val="1"/>
      <charset val="204"/>
    </font>
    <font>
      <b/>
      <sz val="14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4"/>
      <name val="Times New Roman"/>
      <family val="1"/>
      <charset val="204"/>
    </font>
    <font>
      <b/>
      <u/>
      <sz val="28"/>
      <name val="Times New Roman"/>
      <family val="1"/>
      <charset val="204"/>
    </font>
    <font>
      <b/>
      <u/>
      <sz val="14"/>
      <name val="Calibri"/>
      <family val="2"/>
      <charset val="204"/>
    </font>
    <font>
      <sz val="8"/>
      <name val="Calibri"/>
      <family val="2"/>
      <charset val="204"/>
    </font>
    <font>
      <sz val="14"/>
      <name val="Calibri"/>
      <family val="2"/>
      <charset val="204"/>
    </font>
    <font>
      <sz val="14"/>
      <color indexed="8"/>
      <name val="Calibri"/>
      <family val="2"/>
      <charset val="204"/>
    </font>
    <font>
      <b/>
      <u/>
      <sz val="26"/>
      <name val="Times New Roman"/>
      <family val="1"/>
      <charset val="204"/>
    </font>
    <font>
      <u/>
      <sz val="14"/>
      <name val="Calibri"/>
      <family val="2"/>
      <charset val="204"/>
    </font>
    <font>
      <b/>
      <sz val="20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4">
    <xf numFmtId="0" fontId="0" fillId="0" borderId="0" xfId="0"/>
    <xf numFmtId="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6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vertical="center" wrapText="1"/>
    </xf>
    <xf numFmtId="9" fontId="1" fillId="2" borderId="6" xfId="1" applyFont="1" applyFill="1" applyBorder="1" applyAlignment="1">
      <alignment vertical="center" wrapText="1"/>
    </xf>
    <xf numFmtId="166" fontId="8" fillId="0" borderId="7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9" fontId="1" fillId="0" borderId="8" xfId="1" applyFont="1" applyBorder="1" applyAlignment="1">
      <alignment vertical="center" wrapText="1"/>
    </xf>
    <xf numFmtId="10" fontId="1" fillId="0" borderId="8" xfId="1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9" fontId="1" fillId="0" borderId="9" xfId="1" applyFont="1" applyBorder="1" applyAlignment="1">
      <alignment vertical="center" wrapText="1"/>
    </xf>
    <xf numFmtId="10" fontId="1" fillId="0" borderId="9" xfId="1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9" fontId="1" fillId="0" borderId="10" xfId="1" applyFont="1" applyBorder="1" applyAlignment="1">
      <alignment vertical="center" wrapText="1"/>
    </xf>
    <xf numFmtId="10" fontId="1" fillId="0" borderId="10" xfId="1" applyNumberFormat="1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0" fontId="1" fillId="2" borderId="3" xfId="1" applyNumberFormat="1" applyFont="1" applyFill="1" applyBorder="1" applyAlignment="1">
      <alignment vertical="center" wrapText="1"/>
    </xf>
    <xf numFmtId="166" fontId="9" fillId="0" borderId="7" xfId="0" applyNumberFormat="1" applyFont="1" applyBorder="1" applyAlignment="1">
      <alignment vertical="center" wrapText="1"/>
    </xf>
    <xf numFmtId="165" fontId="1" fillId="2" borderId="7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15" fillId="0" borderId="0" xfId="0" applyFont="1"/>
    <xf numFmtId="166" fontId="15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167" fontId="5" fillId="3" borderId="14" xfId="0" applyNumberFormat="1" applyFont="1" applyFill="1" applyBorder="1" applyAlignment="1">
      <alignment horizontal="center" vertical="center" wrapText="1"/>
    </xf>
    <xf numFmtId="167" fontId="5" fillId="3" borderId="14" xfId="0" applyNumberFormat="1" applyFont="1" applyFill="1" applyBorder="1" applyAlignment="1">
      <alignment vertical="center" wrapText="1"/>
    </xf>
    <xf numFmtId="166" fontId="7" fillId="3" borderId="15" xfId="0" applyNumberFormat="1" applyFont="1" applyFill="1" applyBorder="1" applyAlignment="1">
      <alignment horizontal="right" wrapText="1"/>
    </xf>
    <xf numFmtId="166" fontId="7" fillId="3" borderId="8" xfId="0" applyNumberFormat="1" applyFont="1" applyFill="1" applyBorder="1" applyAlignment="1">
      <alignment horizontal="right" wrapText="1"/>
    </xf>
    <xf numFmtId="166" fontId="7" fillId="3" borderId="16" xfId="0" applyNumberFormat="1" applyFont="1" applyFill="1" applyBorder="1" applyAlignment="1">
      <alignment horizontal="right" wrapText="1"/>
    </xf>
    <xf numFmtId="166" fontId="7" fillId="3" borderId="17" xfId="0" applyNumberFormat="1" applyFont="1" applyFill="1" applyBorder="1" applyAlignment="1">
      <alignment horizontal="right" wrapText="1"/>
    </xf>
    <xf numFmtId="166" fontId="7" fillId="3" borderId="18" xfId="0" applyNumberFormat="1" applyFont="1" applyFill="1" applyBorder="1" applyAlignment="1">
      <alignment horizontal="right" wrapText="1"/>
    </xf>
    <xf numFmtId="166" fontId="5" fillId="3" borderId="8" xfId="0" applyNumberFormat="1" applyFont="1" applyFill="1" applyBorder="1" applyAlignment="1">
      <alignment horizontal="right" wrapText="1"/>
    </xf>
    <xf numFmtId="0" fontId="5" fillId="3" borderId="19" xfId="0" applyFont="1" applyFill="1" applyBorder="1"/>
    <xf numFmtId="166" fontId="7" fillId="3" borderId="20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left" vertical="center" wrapText="1"/>
    </xf>
    <xf numFmtId="9" fontId="15" fillId="0" borderId="0" xfId="1" applyFont="1"/>
    <xf numFmtId="0" fontId="16" fillId="0" borderId="0" xfId="0" applyFont="1"/>
    <xf numFmtId="166" fontId="16" fillId="0" borderId="0" xfId="0" applyNumberFormat="1" applyFont="1" applyAlignment="1">
      <alignment wrapText="1"/>
    </xf>
    <xf numFmtId="9" fontId="16" fillId="0" borderId="0" xfId="1" applyFont="1"/>
    <xf numFmtId="0" fontId="2" fillId="0" borderId="0" xfId="0" applyFont="1" applyAlignment="1">
      <alignment horizontal="center"/>
    </xf>
    <xf numFmtId="166" fontId="5" fillId="3" borderId="21" xfId="0" applyNumberFormat="1" applyFont="1" applyFill="1" applyBorder="1" applyAlignment="1">
      <alignment horizontal="right" wrapText="1"/>
    </xf>
    <xf numFmtId="166" fontId="7" fillId="3" borderId="10" xfId="0" applyNumberFormat="1" applyFont="1" applyFill="1" applyBorder="1" applyAlignment="1">
      <alignment horizontal="right" wrapText="1"/>
    </xf>
    <xf numFmtId="0" fontId="7" fillId="3" borderId="22" xfId="0" applyFont="1" applyFill="1" applyBorder="1" applyAlignment="1">
      <alignment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vertical="center" wrapText="1"/>
    </xf>
    <xf numFmtId="0" fontId="7" fillId="3" borderId="26" xfId="0" applyFont="1" applyFill="1" applyBorder="1" applyAlignment="1">
      <alignment vertical="center" wrapText="1"/>
    </xf>
    <xf numFmtId="0" fontId="5" fillId="3" borderId="25" xfId="0" applyFont="1" applyFill="1" applyBorder="1"/>
    <xf numFmtId="0" fontId="7" fillId="3" borderId="22" xfId="0" applyFont="1" applyFill="1" applyBorder="1" applyAlignment="1">
      <alignment horizontal="center" wrapText="1"/>
    </xf>
    <xf numFmtId="0" fontId="7" fillId="3" borderId="19" xfId="0" applyFont="1" applyFill="1" applyBorder="1" applyAlignment="1">
      <alignment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horizontal="center" vertical="center" wrapText="1"/>
    </xf>
    <xf numFmtId="166" fontId="8" fillId="4" borderId="8" xfId="0" applyNumberFormat="1" applyFont="1" applyFill="1" applyBorder="1" applyAlignment="1">
      <alignment horizontal="right" wrapText="1"/>
    </xf>
    <xf numFmtId="166" fontId="8" fillId="4" borderId="17" xfId="0" applyNumberFormat="1" applyFont="1" applyFill="1" applyBorder="1" applyAlignment="1">
      <alignment horizontal="right" wrapText="1"/>
    </xf>
    <xf numFmtId="0" fontId="13" fillId="0" borderId="0" xfId="0" applyFont="1" applyAlignment="1">
      <alignment horizontal="center"/>
    </xf>
    <xf numFmtId="0" fontId="18" fillId="0" borderId="0" xfId="0" applyFont="1"/>
    <xf numFmtId="0" fontId="8" fillId="4" borderId="22" xfId="0" applyFont="1" applyFill="1" applyBorder="1" applyAlignment="1">
      <alignment vertical="center" wrapText="1"/>
    </xf>
    <xf numFmtId="166" fontId="8" fillId="4" borderId="15" xfId="0" applyNumberFormat="1" applyFont="1" applyFill="1" applyBorder="1" applyAlignment="1">
      <alignment horizontal="right" wrapText="1"/>
    </xf>
    <xf numFmtId="0" fontId="11" fillId="4" borderId="27" xfId="0" applyFont="1" applyFill="1" applyBorder="1" applyAlignment="1">
      <alignment vertical="center" wrapText="1"/>
    </xf>
    <xf numFmtId="0" fontId="8" fillId="4" borderId="28" xfId="0" applyFont="1" applyFill="1" applyBorder="1" applyAlignment="1">
      <alignment vertical="center" wrapText="1"/>
    </xf>
    <xf numFmtId="166" fontId="8" fillId="4" borderId="29" xfId="0" applyNumberFormat="1" applyFont="1" applyFill="1" applyBorder="1" applyAlignment="1">
      <alignment horizontal="right" wrapText="1"/>
    </xf>
    <xf numFmtId="0" fontId="17" fillId="4" borderId="25" xfId="0" applyFont="1" applyFill="1" applyBorder="1" applyAlignment="1">
      <alignment vertical="center" wrapText="1"/>
    </xf>
    <xf numFmtId="0" fontId="17" fillId="4" borderId="27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3" borderId="3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167" fontId="5" fillId="3" borderId="33" xfId="0" applyNumberFormat="1" applyFont="1" applyFill="1" applyBorder="1" applyAlignment="1">
      <alignment horizontal="center" vertical="center" wrapText="1"/>
    </xf>
    <xf numFmtId="167" fontId="5" fillId="3" borderId="34" xfId="0" applyNumberFormat="1" applyFont="1" applyFill="1" applyBorder="1" applyAlignment="1">
      <alignment horizontal="center" vertical="center" wrapText="1"/>
    </xf>
    <xf numFmtId="167" fontId="5" fillId="3" borderId="35" xfId="0" applyNumberFormat="1" applyFont="1" applyFill="1" applyBorder="1" applyAlignment="1">
      <alignment horizontal="center" vertical="center" wrapText="1"/>
    </xf>
    <xf numFmtId="167" fontId="5" fillId="3" borderId="36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9" fontId="1" fillId="0" borderId="3" xfId="1" applyFont="1" applyBorder="1" applyAlignment="1">
      <alignment horizontal="center" vertical="center" wrapText="1"/>
    </xf>
    <xf numFmtId="9" fontId="1" fillId="0" borderId="30" xfId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4"/>
  <sheetViews>
    <sheetView tabSelected="1" view="pageBreakPreview" topLeftCell="A54" zoomScale="90" zoomScaleSheetLayoutView="90" workbookViewId="0">
      <selection activeCell="D1" sqref="D1:E1"/>
    </sheetView>
  </sheetViews>
  <sheetFormatPr defaultRowHeight="18.75"/>
  <cols>
    <col min="1" max="1" width="64.7109375" style="46" customWidth="1"/>
    <col min="2" max="2" width="16.5703125" style="46" customWidth="1"/>
    <col min="3" max="3" width="18.5703125" style="31" customWidth="1"/>
    <col min="4" max="4" width="18.28515625" style="47" customWidth="1"/>
    <col min="5" max="5" width="17.140625" style="48" customWidth="1"/>
    <col min="6" max="6" width="35.42578125" style="49" customWidth="1"/>
    <col min="7" max="7" width="13.140625" style="49" hidden="1" customWidth="1"/>
    <col min="8" max="8" width="11.85546875" style="46" hidden="1" customWidth="1"/>
    <col min="9" max="12" width="0" style="46" hidden="1" customWidth="1"/>
    <col min="13" max="13" width="19" style="46" customWidth="1"/>
    <col min="14" max="14" width="14.5703125" style="46" customWidth="1"/>
    <col min="15" max="16384" width="9.140625" style="46"/>
  </cols>
  <sheetData>
    <row r="1" spans="1:7" ht="36" customHeight="1">
      <c r="D1" s="77" t="s">
        <v>54</v>
      </c>
      <c r="E1" s="78"/>
    </row>
    <row r="2" spans="1:7" s="30" customFormat="1" ht="52.5" customHeight="1">
      <c r="A2" s="76" t="s">
        <v>50</v>
      </c>
      <c r="B2" s="76"/>
      <c r="C2" s="76"/>
      <c r="D2" s="76"/>
      <c r="E2" s="76"/>
      <c r="F2" s="29"/>
      <c r="G2" s="29"/>
    </row>
    <row r="3" spans="1:7" s="30" customFormat="1" ht="19.5" thickBot="1">
      <c r="C3" s="31"/>
      <c r="D3" s="31"/>
      <c r="E3" s="32" t="s">
        <v>31</v>
      </c>
      <c r="F3" s="29"/>
      <c r="G3" s="29"/>
    </row>
    <row r="4" spans="1:7" s="33" customFormat="1" ht="19.5" thickBot="1">
      <c r="A4" s="79" t="s">
        <v>32</v>
      </c>
      <c r="B4" s="81" t="s">
        <v>33</v>
      </c>
      <c r="C4" s="83" t="s">
        <v>34</v>
      </c>
      <c r="D4" s="84"/>
      <c r="E4" s="85" t="s">
        <v>35</v>
      </c>
      <c r="F4" s="29"/>
      <c r="G4" s="29"/>
    </row>
    <row r="5" spans="1:7" s="33" customFormat="1" ht="36" customHeight="1" thickBot="1">
      <c r="A5" s="80"/>
      <c r="B5" s="82"/>
      <c r="C5" s="34" t="s">
        <v>36</v>
      </c>
      <c r="D5" s="35" t="s">
        <v>37</v>
      </c>
      <c r="E5" s="86"/>
      <c r="F5" s="29"/>
      <c r="G5" s="29"/>
    </row>
    <row r="6" spans="1:7" s="68" customFormat="1" ht="37.5" customHeight="1">
      <c r="A6" s="71" t="s">
        <v>38</v>
      </c>
      <c r="B6" s="72"/>
      <c r="C6" s="73">
        <f>C7</f>
        <v>215918.6</v>
      </c>
      <c r="D6" s="73">
        <f>D8</f>
        <v>81080</v>
      </c>
      <c r="E6" s="70">
        <f>C6+D6</f>
        <v>296998.59999999998</v>
      </c>
      <c r="F6" s="67"/>
      <c r="G6" s="67"/>
    </row>
    <row r="7" spans="1:7" s="30" customFormat="1" ht="37.5">
      <c r="A7" s="57" t="s">
        <v>39</v>
      </c>
      <c r="B7" s="52"/>
      <c r="C7" s="37">
        <f>215918.6</f>
        <v>215918.6</v>
      </c>
      <c r="D7" s="37"/>
      <c r="E7" s="36">
        <f t="shared" ref="E7:E14" si="0">C7+D7</f>
        <v>215918.6</v>
      </c>
      <c r="F7" s="29"/>
      <c r="G7" s="29"/>
    </row>
    <row r="8" spans="1:7" s="30" customFormat="1" ht="37.5">
      <c r="A8" s="57" t="s">
        <v>40</v>
      </c>
      <c r="B8" s="52"/>
      <c r="C8" s="37"/>
      <c r="D8" s="37">
        <f>81080</f>
        <v>81080</v>
      </c>
      <c r="E8" s="36">
        <f t="shared" si="0"/>
        <v>81080</v>
      </c>
      <c r="F8" s="29"/>
      <c r="G8" s="29"/>
    </row>
    <row r="9" spans="1:7" s="30" customFormat="1" ht="56.25">
      <c r="A9" s="57" t="s">
        <v>41</v>
      </c>
      <c r="B9" s="60">
        <v>25010000</v>
      </c>
      <c r="C9" s="37"/>
      <c r="D9" s="37">
        <f>D10+D11+D12+D13</f>
        <v>81080</v>
      </c>
      <c r="E9" s="36">
        <f t="shared" si="0"/>
        <v>81080</v>
      </c>
      <c r="F9" s="29"/>
      <c r="G9" s="29"/>
    </row>
    <row r="10" spans="1:7" s="30" customFormat="1" ht="56.25">
      <c r="A10" s="57" t="s">
        <v>42</v>
      </c>
      <c r="B10" s="60">
        <v>25010100</v>
      </c>
      <c r="C10" s="37"/>
      <c r="D10" s="37">
        <f>69000</f>
        <v>69000</v>
      </c>
      <c r="E10" s="36">
        <f t="shared" si="0"/>
        <v>69000</v>
      </c>
      <c r="F10" s="29"/>
      <c r="G10" s="29"/>
    </row>
    <row r="11" spans="1:7" s="30" customFormat="1" ht="37.5">
      <c r="A11" s="57" t="s">
        <v>43</v>
      </c>
      <c r="B11" s="60">
        <v>25010200</v>
      </c>
      <c r="C11" s="37"/>
      <c r="D11" s="37">
        <v>11300</v>
      </c>
      <c r="E11" s="36">
        <f t="shared" si="0"/>
        <v>11300</v>
      </c>
      <c r="F11" s="29"/>
      <c r="G11" s="29"/>
    </row>
    <row r="12" spans="1:7" s="30" customFormat="1">
      <c r="A12" s="57" t="s">
        <v>44</v>
      </c>
      <c r="B12" s="60">
        <v>25010300</v>
      </c>
      <c r="C12" s="37"/>
      <c r="D12" s="37">
        <v>560</v>
      </c>
      <c r="E12" s="36">
        <f t="shared" si="0"/>
        <v>560</v>
      </c>
      <c r="F12" s="29"/>
      <c r="G12" s="29"/>
    </row>
    <row r="13" spans="1:7" s="30" customFormat="1" ht="37.5">
      <c r="A13" s="57" t="s">
        <v>45</v>
      </c>
      <c r="B13" s="60">
        <v>25010400</v>
      </c>
      <c r="C13" s="37"/>
      <c r="D13" s="37">
        <v>220</v>
      </c>
      <c r="E13" s="36">
        <f t="shared" si="0"/>
        <v>220</v>
      </c>
      <c r="F13" s="29"/>
      <c r="G13" s="29"/>
    </row>
    <row r="14" spans="1:7" s="68" customFormat="1" ht="31.5" customHeight="1">
      <c r="A14" s="63" t="s">
        <v>26</v>
      </c>
      <c r="B14" s="69"/>
      <c r="C14" s="65">
        <f>C15+C16+C17+C18+C19+C21+C27+C28+C29+C30</f>
        <v>215918.6</v>
      </c>
      <c r="D14" s="65">
        <f>D15+D16+D17+D18+D19+D20+D21+D27+D28+D29+D30</f>
        <v>78405</v>
      </c>
      <c r="E14" s="70">
        <f t="shared" si="0"/>
        <v>294323.59999999998</v>
      </c>
      <c r="F14" s="67"/>
      <c r="G14" s="67"/>
    </row>
    <row r="15" spans="1:7" s="30" customFormat="1">
      <c r="A15" s="57" t="s">
        <v>4</v>
      </c>
      <c r="B15" s="53">
        <v>2111</v>
      </c>
      <c r="C15" s="37">
        <f>167938.9</f>
        <v>167938.9</v>
      </c>
      <c r="D15" s="37">
        <f>63600</f>
        <v>63600</v>
      </c>
      <c r="E15" s="38">
        <f t="shared" ref="E15:E23" si="1">C15+D15</f>
        <v>231538.9</v>
      </c>
      <c r="F15" s="29"/>
      <c r="G15" s="29"/>
    </row>
    <row r="16" spans="1:7" s="30" customFormat="1">
      <c r="A16" s="57" t="s">
        <v>5</v>
      </c>
      <c r="B16" s="53">
        <v>2120</v>
      </c>
      <c r="C16" s="37">
        <f>36746.558</f>
        <v>36746.557999999997</v>
      </c>
      <c r="D16" s="37">
        <f>5169.803</f>
        <v>5169.8029999999999</v>
      </c>
      <c r="E16" s="38">
        <f t="shared" si="1"/>
        <v>41916.360999999997</v>
      </c>
      <c r="F16" s="29"/>
      <c r="G16" s="29"/>
    </row>
    <row r="17" spans="1:7" s="30" customFormat="1">
      <c r="A17" s="57" t="s">
        <v>53</v>
      </c>
      <c r="B17" s="53">
        <v>2210</v>
      </c>
      <c r="C17" s="37">
        <f>77.078</f>
        <v>77.078000000000003</v>
      </c>
      <c r="D17" s="37">
        <f>262.9</f>
        <v>262.89999999999998</v>
      </c>
      <c r="E17" s="38">
        <f t="shared" si="1"/>
        <v>339.97799999999995</v>
      </c>
      <c r="F17" s="29"/>
      <c r="G17" s="29"/>
    </row>
    <row r="18" spans="1:7" s="30" customFormat="1">
      <c r="A18" s="57" t="s">
        <v>6</v>
      </c>
      <c r="B18" s="53">
        <v>2230</v>
      </c>
      <c r="C18" s="37">
        <v>4560.1639999999998</v>
      </c>
      <c r="D18" s="37"/>
      <c r="E18" s="38">
        <f t="shared" si="1"/>
        <v>4560.1639999999998</v>
      </c>
      <c r="F18" s="29"/>
      <c r="G18" s="29"/>
    </row>
    <row r="19" spans="1:7" s="30" customFormat="1">
      <c r="A19" s="57" t="s">
        <v>7</v>
      </c>
      <c r="B19" s="54">
        <v>2240</v>
      </c>
      <c r="C19" s="37">
        <v>200</v>
      </c>
      <c r="D19" s="37">
        <f>511.3</f>
        <v>511.3</v>
      </c>
      <c r="E19" s="39">
        <f t="shared" si="1"/>
        <v>711.3</v>
      </c>
      <c r="F19" s="29"/>
      <c r="G19" s="29"/>
    </row>
    <row r="20" spans="1:7" s="30" customFormat="1">
      <c r="A20" s="58" t="s">
        <v>8</v>
      </c>
      <c r="B20" s="54">
        <v>2250</v>
      </c>
      <c r="C20" s="40"/>
      <c r="D20" s="40">
        <f>5</f>
        <v>5</v>
      </c>
      <c r="E20" s="39">
        <f t="shared" si="1"/>
        <v>5</v>
      </c>
      <c r="F20" s="29"/>
      <c r="G20" s="29"/>
    </row>
    <row r="21" spans="1:7" s="30" customFormat="1">
      <c r="A21" s="57" t="s">
        <v>9</v>
      </c>
      <c r="B21" s="53">
        <v>2270</v>
      </c>
      <c r="C21" s="37">
        <f>C22+C23+C24+C25+C26</f>
        <v>5186.1509999999998</v>
      </c>
      <c r="D21" s="37">
        <f>D22+D23+D24+D25+D26</f>
        <v>8795.9969999999994</v>
      </c>
      <c r="E21" s="39">
        <f t="shared" si="1"/>
        <v>13982.147999999999</v>
      </c>
      <c r="F21" s="29"/>
      <c r="G21" s="29"/>
    </row>
    <row r="22" spans="1:7" s="30" customFormat="1">
      <c r="A22" s="57" t="s">
        <v>10</v>
      </c>
      <c r="B22" s="53">
        <v>2271</v>
      </c>
      <c r="C22" s="37">
        <f>1653.151</f>
        <v>1653.1510000000001</v>
      </c>
      <c r="D22" s="37">
        <f>3415.71</f>
        <v>3415.71</v>
      </c>
      <c r="E22" s="39">
        <f t="shared" si="1"/>
        <v>5068.8609999999999</v>
      </c>
      <c r="F22" s="29"/>
      <c r="G22" s="29"/>
    </row>
    <row r="23" spans="1:7" s="30" customFormat="1">
      <c r="A23" s="57" t="s">
        <v>30</v>
      </c>
      <c r="B23" s="53">
        <v>2272</v>
      </c>
      <c r="C23" s="37">
        <f>345</f>
        <v>345</v>
      </c>
      <c r="D23" s="37">
        <f>1433.317</f>
        <v>1433.317</v>
      </c>
      <c r="E23" s="39">
        <f t="shared" si="1"/>
        <v>1778.317</v>
      </c>
      <c r="F23" s="29"/>
      <c r="G23" s="29"/>
    </row>
    <row r="24" spans="1:7" s="30" customFormat="1">
      <c r="A24" s="57" t="s">
        <v>11</v>
      </c>
      <c r="B24" s="53">
        <v>2273</v>
      </c>
      <c r="C24" s="37">
        <f>3100</f>
        <v>3100</v>
      </c>
      <c r="D24" s="37">
        <f>3592.731</f>
        <v>3592.7310000000002</v>
      </c>
      <c r="E24" s="39">
        <f t="shared" ref="E24:E37" si="2">C24+D24</f>
        <v>6692.7309999999998</v>
      </c>
      <c r="F24" s="29"/>
      <c r="G24" s="29"/>
    </row>
    <row r="25" spans="1:7" s="30" customFormat="1">
      <c r="A25" s="57" t="s">
        <v>12</v>
      </c>
      <c r="B25" s="53">
        <v>2274</v>
      </c>
      <c r="C25" s="37">
        <v>2</v>
      </c>
      <c r="D25" s="37">
        <v>107.551</v>
      </c>
      <c r="E25" s="39">
        <f t="shared" si="2"/>
        <v>109.551</v>
      </c>
      <c r="F25" s="29"/>
      <c r="G25" s="29"/>
    </row>
    <row r="26" spans="1:7" s="30" customFormat="1">
      <c r="A26" s="57" t="s">
        <v>23</v>
      </c>
      <c r="B26" s="53">
        <v>2275</v>
      </c>
      <c r="C26" s="37">
        <v>86</v>
      </c>
      <c r="D26" s="37">
        <v>246.68799999999999</v>
      </c>
      <c r="E26" s="39">
        <f t="shared" si="2"/>
        <v>332.68799999999999</v>
      </c>
      <c r="F26" s="29"/>
      <c r="G26" s="29"/>
    </row>
    <row r="27" spans="1:7" s="30" customFormat="1" ht="37.5">
      <c r="A27" s="57" t="s">
        <v>13</v>
      </c>
      <c r="B27" s="53">
        <v>2282</v>
      </c>
      <c r="C27" s="37"/>
      <c r="D27" s="37"/>
      <c r="E27" s="39">
        <f t="shared" si="2"/>
        <v>0</v>
      </c>
      <c r="F27" s="29"/>
      <c r="G27" s="29"/>
    </row>
    <row r="28" spans="1:7" s="30" customFormat="1">
      <c r="A28" s="57" t="s">
        <v>14</v>
      </c>
      <c r="B28" s="53">
        <v>2720</v>
      </c>
      <c r="C28" s="37"/>
      <c r="D28" s="37"/>
      <c r="E28" s="39">
        <f t="shared" si="2"/>
        <v>0</v>
      </c>
      <c r="F28" s="29"/>
      <c r="G28" s="29"/>
    </row>
    <row r="29" spans="1:7" s="30" customFormat="1">
      <c r="A29" s="57" t="s">
        <v>15</v>
      </c>
      <c r="B29" s="53">
        <v>2730</v>
      </c>
      <c r="C29" s="37">
        <v>1209.749</v>
      </c>
      <c r="D29" s="37"/>
      <c r="E29" s="39">
        <f t="shared" si="2"/>
        <v>1209.749</v>
      </c>
      <c r="F29" s="29"/>
      <c r="G29" s="29"/>
    </row>
    <row r="30" spans="1:7" s="30" customFormat="1">
      <c r="A30" s="57" t="s">
        <v>46</v>
      </c>
      <c r="B30" s="53">
        <v>2800</v>
      </c>
      <c r="C30" s="37"/>
      <c r="D30" s="37">
        <v>60</v>
      </c>
      <c r="E30" s="39">
        <f t="shared" si="2"/>
        <v>60</v>
      </c>
      <c r="F30" s="29"/>
      <c r="G30" s="29"/>
    </row>
    <row r="31" spans="1:7" s="68" customFormat="1" ht="34.5">
      <c r="A31" s="63" t="s">
        <v>16</v>
      </c>
      <c r="B31" s="64"/>
      <c r="C31" s="65"/>
      <c r="D31" s="65">
        <f>D32+D33+D34+D35+D36+D37</f>
        <v>2675</v>
      </c>
      <c r="E31" s="66">
        <f t="shared" si="2"/>
        <v>2675</v>
      </c>
      <c r="F31" s="67"/>
      <c r="G31" s="67"/>
    </row>
    <row r="32" spans="1:7" s="30" customFormat="1">
      <c r="A32" s="59" t="s">
        <v>21</v>
      </c>
      <c r="B32" s="55">
        <v>3110</v>
      </c>
      <c r="C32" s="37"/>
      <c r="D32" s="41">
        <f>207.1</f>
        <v>207.1</v>
      </c>
      <c r="E32" s="39">
        <f t="shared" si="2"/>
        <v>207.1</v>
      </c>
      <c r="F32" s="29"/>
      <c r="G32" s="29"/>
    </row>
    <row r="33" spans="1:7" s="30" customFormat="1">
      <c r="A33" s="59" t="s">
        <v>47</v>
      </c>
      <c r="B33" s="55">
        <v>3130</v>
      </c>
      <c r="C33" s="37"/>
      <c r="D33" s="41"/>
      <c r="E33" s="39">
        <f t="shared" si="2"/>
        <v>0</v>
      </c>
      <c r="F33" s="29"/>
      <c r="G33" s="29"/>
    </row>
    <row r="34" spans="1:7" s="30" customFormat="1">
      <c r="A34" s="59" t="s">
        <v>25</v>
      </c>
      <c r="B34" s="55">
        <v>3131</v>
      </c>
      <c r="C34" s="37"/>
      <c r="D34" s="41"/>
      <c r="E34" s="39">
        <f t="shared" si="2"/>
        <v>0</v>
      </c>
      <c r="F34" s="29"/>
      <c r="G34" s="29"/>
    </row>
    <row r="35" spans="1:7" s="30" customFormat="1">
      <c r="A35" s="59" t="s">
        <v>22</v>
      </c>
      <c r="B35" s="55">
        <v>3132</v>
      </c>
      <c r="C35" s="37"/>
      <c r="D35" s="41"/>
      <c r="E35" s="39">
        <f t="shared" si="2"/>
        <v>0</v>
      </c>
      <c r="F35" s="29"/>
      <c r="G35" s="29"/>
    </row>
    <row r="36" spans="1:7" s="30" customFormat="1">
      <c r="A36" s="59" t="s">
        <v>48</v>
      </c>
      <c r="B36" s="55">
        <v>3141</v>
      </c>
      <c r="C36" s="37"/>
      <c r="D36" s="41">
        <v>1143.999</v>
      </c>
      <c r="E36" s="39">
        <f t="shared" si="2"/>
        <v>1143.999</v>
      </c>
      <c r="F36" s="29"/>
      <c r="G36" s="29"/>
    </row>
    <row r="37" spans="1:7" s="30" customFormat="1" ht="19.5" thickBot="1">
      <c r="A37" s="42" t="s">
        <v>49</v>
      </c>
      <c r="B37" s="56">
        <v>3142</v>
      </c>
      <c r="C37" s="51"/>
      <c r="D37" s="50">
        <v>1323.9010000000001</v>
      </c>
      <c r="E37" s="43">
        <f t="shared" si="2"/>
        <v>1323.9010000000001</v>
      </c>
      <c r="F37" s="29"/>
      <c r="G37" s="29"/>
    </row>
    <row r="38" spans="1:7" s="30" customFormat="1">
      <c r="A38" s="87"/>
      <c r="B38" s="87"/>
      <c r="C38" s="87"/>
      <c r="D38" s="87"/>
      <c r="E38" s="44"/>
      <c r="F38" s="29"/>
      <c r="G38" s="29"/>
    </row>
    <row r="39" spans="1:7" s="30" customFormat="1">
      <c r="C39" s="31"/>
      <c r="D39" s="31"/>
      <c r="E39" s="45"/>
      <c r="F39" s="29"/>
      <c r="G39" s="29"/>
    </row>
    <row r="40" spans="1:7" s="30" customFormat="1" ht="56.25" customHeight="1">
      <c r="A40" s="76" t="s">
        <v>51</v>
      </c>
      <c r="B40" s="76"/>
      <c r="C40" s="76"/>
      <c r="D40" s="76"/>
      <c r="E40" s="76"/>
      <c r="F40" s="29"/>
      <c r="G40" s="29"/>
    </row>
    <row r="41" spans="1:7" s="30" customFormat="1" ht="19.5" thickBot="1">
      <c r="C41" s="31"/>
      <c r="D41" s="31"/>
      <c r="E41" s="32" t="s">
        <v>31</v>
      </c>
      <c r="F41" s="29"/>
      <c r="G41" s="29"/>
    </row>
    <row r="42" spans="1:7" s="30" customFormat="1" ht="19.5" thickBot="1">
      <c r="A42" s="79" t="s">
        <v>32</v>
      </c>
      <c r="B42" s="81" t="s">
        <v>33</v>
      </c>
      <c r="C42" s="83" t="s">
        <v>34</v>
      </c>
      <c r="D42" s="84"/>
      <c r="E42" s="85" t="s">
        <v>35</v>
      </c>
      <c r="F42" s="29"/>
      <c r="G42" s="29"/>
    </row>
    <row r="43" spans="1:7" s="30" customFormat="1" ht="38.25" thickBot="1">
      <c r="A43" s="80"/>
      <c r="B43" s="82"/>
      <c r="C43" s="34" t="s">
        <v>36</v>
      </c>
      <c r="D43" s="35" t="s">
        <v>37</v>
      </c>
      <c r="E43" s="86"/>
      <c r="F43" s="29"/>
      <c r="G43" s="29"/>
    </row>
    <row r="44" spans="1:7" s="68" customFormat="1" ht="33">
      <c r="A44" s="75" t="s">
        <v>38</v>
      </c>
      <c r="B44" s="72"/>
      <c r="C44" s="73">
        <f>C45</f>
        <v>48637.599999999999</v>
      </c>
      <c r="D44" s="73">
        <f>D46</f>
        <v>0</v>
      </c>
      <c r="E44" s="70">
        <f>C44+D44</f>
        <v>48637.599999999999</v>
      </c>
      <c r="F44" s="67"/>
      <c r="G44" s="67"/>
    </row>
    <row r="45" spans="1:7" s="30" customFormat="1" ht="37.5">
      <c r="A45" s="57" t="s">
        <v>39</v>
      </c>
      <c r="B45" s="52"/>
      <c r="C45" s="37">
        <v>48637.599999999999</v>
      </c>
      <c r="D45" s="37"/>
      <c r="E45" s="36">
        <f>C45+D45</f>
        <v>48637.599999999999</v>
      </c>
      <c r="F45" s="29"/>
      <c r="G45" s="29"/>
    </row>
    <row r="46" spans="1:7" s="30" customFormat="1" ht="37.5">
      <c r="A46" s="57" t="s">
        <v>40</v>
      </c>
      <c r="B46" s="52"/>
      <c r="C46" s="37"/>
      <c r="D46" s="37"/>
      <c r="E46" s="36">
        <f>C46+D46</f>
        <v>0</v>
      </c>
      <c r="F46" s="29"/>
      <c r="G46" s="29"/>
    </row>
    <row r="47" spans="1:7" s="30" customFormat="1" ht="33">
      <c r="A47" s="74" t="s">
        <v>26</v>
      </c>
      <c r="B47" s="69"/>
      <c r="C47" s="65">
        <f>C48</f>
        <v>48637.599999999999</v>
      </c>
      <c r="D47" s="65">
        <f>D48</f>
        <v>0</v>
      </c>
      <c r="E47" s="70">
        <f>C47+D47</f>
        <v>48637.599999999999</v>
      </c>
      <c r="F47" s="29"/>
      <c r="G47" s="29"/>
    </row>
    <row r="48" spans="1:7" s="30" customFormat="1" ht="19.5" thickBot="1">
      <c r="A48" s="61" t="s">
        <v>14</v>
      </c>
      <c r="B48" s="62">
        <v>2720</v>
      </c>
      <c r="C48" s="51">
        <v>48637.599999999999</v>
      </c>
      <c r="D48" s="51"/>
      <c r="E48" s="43">
        <f>C48+D48</f>
        <v>48637.599999999999</v>
      </c>
      <c r="F48" s="29"/>
      <c r="G48" s="29"/>
    </row>
    <row r="49" spans="1:7" s="30" customFormat="1" hidden="1">
      <c r="C49" s="31"/>
      <c r="D49" s="31"/>
      <c r="E49" s="45"/>
      <c r="F49" s="29"/>
      <c r="G49" s="29"/>
    </row>
    <row r="50" spans="1:7" s="30" customFormat="1" hidden="1">
      <c r="C50" s="31"/>
      <c r="D50" s="31"/>
      <c r="E50" s="45"/>
      <c r="F50" s="29"/>
      <c r="G50" s="29"/>
    </row>
    <row r="51" spans="1:7" s="30" customFormat="1" ht="52.5" customHeight="1">
      <c r="A51" s="76" t="s">
        <v>52</v>
      </c>
      <c r="B51" s="76"/>
      <c r="C51" s="76"/>
      <c r="D51" s="76"/>
      <c r="E51" s="76"/>
      <c r="F51" s="29"/>
      <c r="G51" s="29"/>
    </row>
    <row r="52" spans="1:7" s="30" customFormat="1" ht="19.5" thickBot="1">
      <c r="C52" s="31"/>
      <c r="D52" s="31"/>
      <c r="E52" s="32" t="s">
        <v>31</v>
      </c>
      <c r="F52" s="29"/>
      <c r="G52" s="29"/>
    </row>
    <row r="53" spans="1:7" s="33" customFormat="1" ht="19.5" thickBot="1">
      <c r="A53" s="79" t="s">
        <v>32</v>
      </c>
      <c r="B53" s="81" t="s">
        <v>33</v>
      </c>
      <c r="C53" s="83" t="s">
        <v>34</v>
      </c>
      <c r="D53" s="84"/>
      <c r="E53" s="85" t="s">
        <v>35</v>
      </c>
      <c r="F53" s="29"/>
      <c r="G53" s="29"/>
    </row>
    <row r="54" spans="1:7" s="33" customFormat="1" ht="41.25" customHeight="1" thickBot="1">
      <c r="A54" s="80"/>
      <c r="B54" s="82"/>
      <c r="C54" s="34" t="s">
        <v>36</v>
      </c>
      <c r="D54" s="35" t="s">
        <v>37</v>
      </c>
      <c r="E54" s="86"/>
      <c r="F54" s="29"/>
      <c r="G54" s="29"/>
    </row>
    <row r="55" spans="1:7" s="30" customFormat="1" ht="30" customHeight="1">
      <c r="A55" s="75" t="s">
        <v>38</v>
      </c>
      <c r="B55" s="72"/>
      <c r="C55" s="73">
        <f>C56</f>
        <v>1547.0039999999999</v>
      </c>
      <c r="D55" s="73">
        <f>D57</f>
        <v>1752.6</v>
      </c>
      <c r="E55" s="70">
        <f t="shared" ref="E55:E60" si="3">C55+D55</f>
        <v>3299.6039999999998</v>
      </c>
      <c r="F55" s="29"/>
      <c r="G55" s="29"/>
    </row>
    <row r="56" spans="1:7" s="30" customFormat="1" ht="37.5">
      <c r="A56" s="57" t="s">
        <v>39</v>
      </c>
      <c r="B56" s="52"/>
      <c r="C56" s="37">
        <v>1547.0039999999999</v>
      </c>
      <c r="D56" s="37"/>
      <c r="E56" s="36">
        <f t="shared" si="3"/>
        <v>1547.0039999999999</v>
      </c>
      <c r="F56" s="29"/>
      <c r="G56" s="29"/>
    </row>
    <row r="57" spans="1:7" s="30" customFormat="1" ht="37.5">
      <c r="A57" s="57" t="s">
        <v>40</v>
      </c>
      <c r="B57" s="52"/>
      <c r="C57" s="37"/>
      <c r="D57" s="37">
        <f>D58</f>
        <v>1752.6</v>
      </c>
      <c r="E57" s="36">
        <f t="shared" si="3"/>
        <v>1752.6</v>
      </c>
      <c r="F57" s="29"/>
      <c r="G57" s="29"/>
    </row>
    <row r="58" spans="1:7" s="30" customFormat="1" ht="56.25">
      <c r="A58" s="57" t="s">
        <v>41</v>
      </c>
      <c r="B58" s="60">
        <v>25010000</v>
      </c>
      <c r="C58" s="37"/>
      <c r="D58" s="37">
        <f>D59</f>
        <v>1752.6</v>
      </c>
      <c r="E58" s="36">
        <f t="shared" si="3"/>
        <v>1752.6</v>
      </c>
      <c r="F58" s="29"/>
      <c r="G58" s="29"/>
    </row>
    <row r="59" spans="1:7" s="30" customFormat="1" ht="56.25">
      <c r="A59" s="57" t="s">
        <v>42</v>
      </c>
      <c r="B59" s="60">
        <v>25010100</v>
      </c>
      <c r="C59" s="37"/>
      <c r="D59" s="37">
        <v>1752.6</v>
      </c>
      <c r="E59" s="36">
        <f t="shared" si="3"/>
        <v>1752.6</v>
      </c>
      <c r="F59" s="29"/>
      <c r="G59" s="29"/>
    </row>
    <row r="60" spans="1:7" s="68" customFormat="1" ht="33">
      <c r="A60" s="74" t="s">
        <v>26</v>
      </c>
      <c r="B60" s="69"/>
      <c r="C60" s="65">
        <f>C61+C62+C63+C64+C65+C66</f>
        <v>1547.0039999999999</v>
      </c>
      <c r="D60" s="65">
        <f>D61+D62+D63+D64+D65+D66</f>
        <v>1709.1000000000001</v>
      </c>
      <c r="E60" s="70">
        <f t="shared" si="3"/>
        <v>3256.1040000000003</v>
      </c>
      <c r="F60" s="67"/>
      <c r="G60" s="67"/>
    </row>
    <row r="61" spans="1:7" s="30" customFormat="1">
      <c r="A61" s="57" t="s">
        <v>4</v>
      </c>
      <c r="B61" s="53">
        <v>2111</v>
      </c>
      <c r="C61" s="37">
        <v>1185.009</v>
      </c>
      <c r="D61" s="37">
        <v>1318.7</v>
      </c>
      <c r="E61" s="38">
        <f t="shared" ref="E61:E68" si="4">C61+D61</f>
        <v>2503.7089999999998</v>
      </c>
      <c r="F61" s="29"/>
      <c r="G61" s="29"/>
    </row>
    <row r="62" spans="1:7" s="30" customFormat="1">
      <c r="A62" s="57" t="s">
        <v>5</v>
      </c>
      <c r="B62" s="53">
        <v>2120</v>
      </c>
      <c r="C62" s="37">
        <v>260.702</v>
      </c>
      <c r="D62" s="37">
        <v>290.11399999999998</v>
      </c>
      <c r="E62" s="38">
        <f t="shared" si="4"/>
        <v>550.81600000000003</v>
      </c>
      <c r="F62" s="29"/>
      <c r="G62" s="29"/>
    </row>
    <row r="63" spans="1:7" s="30" customFormat="1">
      <c r="A63" s="57" t="s">
        <v>53</v>
      </c>
      <c r="B63" s="53">
        <v>2210</v>
      </c>
      <c r="C63" s="37">
        <v>80</v>
      </c>
      <c r="D63" s="37">
        <v>65.988</v>
      </c>
      <c r="E63" s="38">
        <f t="shared" si="4"/>
        <v>145.988</v>
      </c>
      <c r="F63" s="29"/>
      <c r="G63" s="29"/>
    </row>
    <row r="64" spans="1:7" s="30" customFormat="1">
      <c r="A64" s="57" t="s">
        <v>7</v>
      </c>
      <c r="B64" s="54">
        <v>2240</v>
      </c>
      <c r="C64" s="37"/>
      <c r="D64" s="37">
        <v>10.898</v>
      </c>
      <c r="E64" s="39">
        <f t="shared" si="4"/>
        <v>10.898</v>
      </c>
      <c r="F64" s="29"/>
      <c r="G64" s="29"/>
    </row>
    <row r="65" spans="1:7" s="30" customFormat="1">
      <c r="A65" s="58" t="s">
        <v>8</v>
      </c>
      <c r="B65" s="54">
        <v>2250</v>
      </c>
      <c r="C65" s="40">
        <v>7.2930000000000001</v>
      </c>
      <c r="D65" s="40">
        <v>9.6999999999999993</v>
      </c>
      <c r="E65" s="39">
        <f t="shared" si="4"/>
        <v>16.992999999999999</v>
      </c>
      <c r="F65" s="29"/>
      <c r="G65" s="29"/>
    </row>
    <row r="66" spans="1:7" s="30" customFormat="1">
      <c r="A66" s="57" t="s">
        <v>9</v>
      </c>
      <c r="B66" s="53">
        <v>2270</v>
      </c>
      <c r="C66" s="37">
        <f>C67+C68+C69</f>
        <v>14</v>
      </c>
      <c r="D66" s="37">
        <f>D67+D68+D69</f>
        <v>13.7</v>
      </c>
      <c r="E66" s="39">
        <f t="shared" si="4"/>
        <v>27.7</v>
      </c>
      <c r="F66" s="29"/>
      <c r="G66" s="29"/>
    </row>
    <row r="67" spans="1:7" s="30" customFormat="1">
      <c r="A67" s="57" t="s">
        <v>10</v>
      </c>
      <c r="B67" s="53">
        <v>2271</v>
      </c>
      <c r="C67" s="37">
        <v>7</v>
      </c>
      <c r="D67" s="37">
        <v>8</v>
      </c>
      <c r="E67" s="39">
        <f t="shared" si="4"/>
        <v>15</v>
      </c>
      <c r="F67" s="29"/>
      <c r="G67" s="29"/>
    </row>
    <row r="68" spans="1:7" s="30" customFormat="1">
      <c r="A68" s="57" t="s">
        <v>30</v>
      </c>
      <c r="B68" s="53">
        <v>2272</v>
      </c>
      <c r="C68" s="37">
        <v>0.95</v>
      </c>
      <c r="D68" s="37">
        <v>0.7</v>
      </c>
      <c r="E68" s="39">
        <f t="shared" si="4"/>
        <v>1.65</v>
      </c>
      <c r="F68" s="29"/>
      <c r="G68" s="29"/>
    </row>
    <row r="69" spans="1:7" s="30" customFormat="1">
      <c r="A69" s="57" t="s">
        <v>11</v>
      </c>
      <c r="B69" s="53">
        <v>2273</v>
      </c>
      <c r="C69" s="37">
        <v>6.05</v>
      </c>
      <c r="D69" s="37">
        <v>5</v>
      </c>
      <c r="E69" s="39">
        <f>C69+D69</f>
        <v>11.05</v>
      </c>
      <c r="F69" s="29"/>
      <c r="G69" s="29"/>
    </row>
    <row r="70" spans="1:7" s="68" customFormat="1" ht="33">
      <c r="A70" s="74" t="s">
        <v>16</v>
      </c>
      <c r="B70" s="64"/>
      <c r="C70" s="65"/>
      <c r="D70" s="65">
        <f>D71</f>
        <v>43.5</v>
      </c>
      <c r="E70" s="66">
        <f>C70+D70</f>
        <v>43.5</v>
      </c>
      <c r="F70" s="67"/>
      <c r="G70" s="67"/>
    </row>
    <row r="71" spans="1:7" s="30" customFormat="1">
      <c r="A71" s="59" t="s">
        <v>21</v>
      </c>
      <c r="B71" s="55">
        <v>3110</v>
      </c>
      <c r="C71" s="37"/>
      <c r="D71" s="41">
        <v>43.5</v>
      </c>
      <c r="E71" s="39">
        <f>C71+D71</f>
        <v>43.5</v>
      </c>
      <c r="F71" s="29"/>
      <c r="G71" s="29"/>
    </row>
    <row r="72" spans="1:7" s="30" customFormat="1">
      <c r="C72" s="31"/>
      <c r="D72" s="31"/>
      <c r="E72" s="45"/>
      <c r="F72" s="29"/>
      <c r="G72" s="29"/>
    </row>
    <row r="73" spans="1:7" s="30" customFormat="1">
      <c r="C73" s="31"/>
      <c r="D73" s="31"/>
      <c r="E73" s="45"/>
      <c r="F73" s="29"/>
      <c r="G73" s="29"/>
    </row>
    <row r="74" spans="1:7" s="30" customFormat="1">
      <c r="C74" s="31"/>
      <c r="D74" s="31"/>
      <c r="E74" s="45"/>
      <c r="F74" s="29"/>
      <c r="G74" s="29"/>
    </row>
    <row r="75" spans="1:7" s="30" customFormat="1">
      <c r="C75" s="31"/>
      <c r="D75" s="31"/>
      <c r="E75" s="45"/>
      <c r="F75" s="29"/>
      <c r="G75" s="29"/>
    </row>
    <row r="76" spans="1:7" s="30" customFormat="1">
      <c r="C76" s="31"/>
      <c r="D76" s="31"/>
      <c r="E76" s="45"/>
      <c r="F76" s="29"/>
      <c r="G76" s="29"/>
    </row>
    <row r="77" spans="1:7" s="30" customFormat="1">
      <c r="C77" s="31"/>
      <c r="D77" s="31"/>
      <c r="E77" s="45"/>
      <c r="F77" s="29"/>
      <c r="G77" s="29"/>
    </row>
    <row r="78" spans="1:7" s="30" customFormat="1">
      <c r="C78" s="31"/>
      <c r="D78" s="31"/>
      <c r="E78" s="45"/>
      <c r="F78" s="29"/>
      <c r="G78" s="29"/>
    </row>
    <row r="79" spans="1:7" s="30" customFormat="1">
      <c r="C79" s="31"/>
      <c r="D79" s="31"/>
      <c r="E79" s="45"/>
      <c r="F79" s="29"/>
      <c r="G79" s="29"/>
    </row>
    <row r="80" spans="1:7" s="30" customFormat="1">
      <c r="C80" s="31"/>
      <c r="D80" s="31"/>
      <c r="E80" s="45"/>
      <c r="F80" s="29"/>
      <c r="G80" s="29"/>
    </row>
    <row r="81" spans="3:7" s="30" customFormat="1">
      <c r="C81" s="31"/>
      <c r="D81" s="31"/>
      <c r="E81" s="45"/>
      <c r="F81" s="29"/>
      <c r="G81" s="29"/>
    </row>
    <row r="82" spans="3:7" s="30" customFormat="1">
      <c r="C82" s="31"/>
      <c r="D82" s="31"/>
      <c r="E82" s="45"/>
      <c r="F82" s="29"/>
      <c r="G82" s="29"/>
    </row>
    <row r="83" spans="3:7" s="30" customFormat="1">
      <c r="C83" s="31"/>
      <c r="D83" s="31"/>
      <c r="E83" s="45"/>
      <c r="F83" s="29"/>
      <c r="G83" s="29"/>
    </row>
    <row r="84" spans="3:7" s="30" customFormat="1">
      <c r="C84" s="31"/>
      <c r="D84" s="31"/>
      <c r="E84" s="45"/>
      <c r="F84" s="29"/>
      <c r="G84" s="29"/>
    </row>
  </sheetData>
  <mergeCells count="17">
    <mergeCell ref="A53:A54"/>
    <mergeCell ref="B53:B54"/>
    <mergeCell ref="C53:D53"/>
    <mergeCell ref="E53:E54"/>
    <mergeCell ref="A38:D38"/>
    <mergeCell ref="A2:E2"/>
    <mergeCell ref="A4:A5"/>
    <mergeCell ref="B4:B5"/>
    <mergeCell ref="C4:D4"/>
    <mergeCell ref="E4:E5"/>
    <mergeCell ref="A51:E51"/>
    <mergeCell ref="D1:E1"/>
    <mergeCell ref="A40:E40"/>
    <mergeCell ref="A42:A43"/>
    <mergeCell ref="B42:B43"/>
    <mergeCell ref="C42:D42"/>
    <mergeCell ref="E42:E43"/>
  </mergeCells>
  <phoneticPr fontId="14" type="noConversion"/>
  <pageMargins left="0.7" right="0.7" top="0.75" bottom="0.75" header="0.3" footer="0.3"/>
  <pageSetup paperSize="9" scale="63" orientation="portrait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9"/>
  <sheetViews>
    <sheetView view="pageBreakPreview" zoomScaleSheetLayoutView="100" workbookViewId="0">
      <selection activeCell="D5" sqref="D5:F9"/>
    </sheetView>
  </sheetViews>
  <sheetFormatPr defaultRowHeight="15"/>
  <cols>
    <col min="2" max="2" width="26.42578125" customWidth="1"/>
    <col min="3" max="3" width="19.28515625" hidden="1" customWidth="1"/>
    <col min="4" max="4" width="16.42578125" customWidth="1"/>
    <col min="5" max="5" width="21.42578125" hidden="1" customWidth="1"/>
    <col min="6" max="6" width="20.140625" customWidth="1"/>
    <col min="7" max="7" width="18" customWidth="1"/>
    <col min="8" max="8" width="23.85546875" customWidth="1"/>
  </cols>
  <sheetData>
    <row r="1" spans="1:8" ht="15.75" thickBot="1"/>
    <row r="2" spans="1:8" ht="18.75" customHeight="1">
      <c r="A2" s="90" t="s">
        <v>0</v>
      </c>
      <c r="B2" s="90" t="s">
        <v>1</v>
      </c>
      <c r="C2" s="1">
        <v>2018</v>
      </c>
      <c r="D2" s="4">
        <v>2020</v>
      </c>
      <c r="E2" s="90" t="s">
        <v>24</v>
      </c>
      <c r="F2" s="90" t="s">
        <v>27</v>
      </c>
      <c r="G2" s="92" t="s">
        <v>28</v>
      </c>
      <c r="H2" s="88" t="s">
        <v>29</v>
      </c>
    </row>
    <row r="3" spans="1:8" ht="77.25" customHeight="1" thickBot="1">
      <c r="A3" s="91"/>
      <c r="B3" s="91"/>
      <c r="C3" s="2" t="s">
        <v>2</v>
      </c>
      <c r="D3" s="5" t="s">
        <v>3</v>
      </c>
      <c r="E3" s="91"/>
      <c r="F3" s="91"/>
      <c r="G3" s="93"/>
      <c r="H3" s="89"/>
    </row>
    <row r="4" spans="1:8" ht="36" customHeight="1" thickBot="1">
      <c r="A4" s="3">
        <v>2270</v>
      </c>
      <c r="B4" s="9" t="s">
        <v>17</v>
      </c>
      <c r="C4" s="10">
        <f>C5+C6+C7+C8+C9</f>
        <v>13402.846</v>
      </c>
      <c r="D4" s="28">
        <f>D5+D6+D7+D8+D9</f>
        <v>0</v>
      </c>
      <c r="E4" s="7">
        <f>D4/C4-100%</f>
        <v>-1</v>
      </c>
      <c r="F4" s="6">
        <f>F5+F6+F7+F8+F9</f>
        <v>0</v>
      </c>
      <c r="G4" s="26" t="e">
        <f t="shared" ref="G4:G9" si="0">F4/D4-100%</f>
        <v>#DIV/0!</v>
      </c>
      <c r="H4" s="27">
        <f t="shared" ref="H4:H9" si="1">(D4-F4)*1000</f>
        <v>0</v>
      </c>
    </row>
    <row r="5" spans="1:8" ht="54" customHeight="1" thickBot="1">
      <c r="A5" s="23">
        <v>2271</v>
      </c>
      <c r="B5" s="15" t="s">
        <v>10</v>
      </c>
      <c r="C5" s="16">
        <v>6386.4960000000001</v>
      </c>
      <c r="D5" s="16"/>
      <c r="E5" s="17"/>
      <c r="F5" s="16"/>
      <c r="G5" s="18" t="e">
        <f t="shared" si="0"/>
        <v>#DIV/0!</v>
      </c>
      <c r="H5" s="8">
        <f t="shared" si="1"/>
        <v>0</v>
      </c>
    </row>
    <row r="6" spans="1:8" ht="51.75" customHeight="1" thickBot="1">
      <c r="A6" s="24">
        <v>2272</v>
      </c>
      <c r="B6" s="11" t="s">
        <v>18</v>
      </c>
      <c r="C6" s="12">
        <v>1835.8879999999999</v>
      </c>
      <c r="D6" s="12"/>
      <c r="E6" s="13"/>
      <c r="F6" s="12"/>
      <c r="G6" s="14" t="e">
        <f t="shared" si="0"/>
        <v>#DIV/0!</v>
      </c>
      <c r="H6" s="8">
        <f t="shared" si="1"/>
        <v>0</v>
      </c>
    </row>
    <row r="7" spans="1:8" ht="49.5" customHeight="1" thickBot="1">
      <c r="A7" s="24">
        <v>2273</v>
      </c>
      <c r="B7" s="11" t="s">
        <v>19</v>
      </c>
      <c r="C7" s="12">
        <v>4960</v>
      </c>
      <c r="D7" s="12"/>
      <c r="E7" s="13"/>
      <c r="F7" s="12"/>
      <c r="G7" s="14" t="e">
        <f t="shared" si="0"/>
        <v>#DIV/0!</v>
      </c>
      <c r="H7" s="8">
        <f t="shared" si="1"/>
        <v>0</v>
      </c>
    </row>
    <row r="8" spans="1:8" ht="49.5" customHeight="1" thickBot="1">
      <c r="A8" s="24">
        <v>2274</v>
      </c>
      <c r="B8" s="11" t="s">
        <v>12</v>
      </c>
      <c r="C8" s="12">
        <v>220.46199999999999</v>
      </c>
      <c r="D8" s="12"/>
      <c r="E8" s="13"/>
      <c r="F8" s="12"/>
      <c r="G8" s="14" t="e">
        <f t="shared" si="0"/>
        <v>#DIV/0!</v>
      </c>
      <c r="H8" s="8">
        <f t="shared" si="1"/>
        <v>0</v>
      </c>
    </row>
    <row r="9" spans="1:8" ht="51.75" customHeight="1" thickBot="1">
      <c r="A9" s="25">
        <v>2275</v>
      </c>
      <c r="B9" s="19" t="s">
        <v>20</v>
      </c>
      <c r="C9" s="20"/>
      <c r="D9" s="20"/>
      <c r="E9" s="21"/>
      <c r="F9" s="20"/>
      <c r="G9" s="22" t="e">
        <f t="shared" si="0"/>
        <v>#DIV/0!</v>
      </c>
      <c r="H9" s="8">
        <f t="shared" si="1"/>
        <v>0</v>
      </c>
    </row>
  </sheetData>
  <mergeCells count="6">
    <mergeCell ref="H2:H3"/>
    <mergeCell ref="A2:A3"/>
    <mergeCell ref="B2:B3"/>
    <mergeCell ref="E2:E3"/>
    <mergeCell ref="F2:F3"/>
    <mergeCell ref="G2:G3"/>
  </mergeCells>
  <phoneticPr fontId="14" type="noConversion"/>
  <pageMargins left="0.31496062992125984" right="0.31496062992125984" top="0.35433070866141736" bottom="0.35433070866141736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ФІНАНСОВИЙ ПЛАН 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G33Fedotova</cp:lastModifiedBy>
  <cp:lastPrinted>2021-04-07T14:24:34Z</cp:lastPrinted>
  <dcterms:created xsi:type="dcterms:W3CDTF">2019-02-11T10:48:55Z</dcterms:created>
  <dcterms:modified xsi:type="dcterms:W3CDTF">2021-04-07T14:24:44Z</dcterms:modified>
</cp:coreProperties>
</file>