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28695" windowHeight="11940"/>
  </bookViews>
  <sheets>
    <sheet name="Таблиця 1" sheetId="3" r:id="rId1"/>
    <sheet name="Лист2" sheetId="2" state="hidden" r:id="rId2"/>
  </sheets>
  <definedNames>
    <definedName name="_xlnm.Print_Area" localSheetId="0">'Таблиця 1'!$A$1:$G$168</definedName>
  </definedNames>
  <calcPr calcId="145621"/>
</workbook>
</file>

<file path=xl/calcChain.xml><?xml version="1.0" encoding="utf-8"?>
<calcChain xmlns="http://schemas.openxmlformats.org/spreadsheetml/2006/main">
  <c r="F160" i="3" l="1"/>
  <c r="F159" i="3"/>
  <c r="F158" i="3"/>
  <c r="F157" i="3"/>
  <c r="F156" i="3"/>
  <c r="D154" i="3"/>
  <c r="C154" i="3"/>
  <c r="F147" i="3"/>
  <c r="E147" i="3"/>
  <c r="E154" i="3" s="1"/>
  <c r="E146" i="3"/>
  <c r="D146" i="3"/>
  <c r="F146" i="3" s="1"/>
  <c r="C146" i="3"/>
  <c r="D145" i="3"/>
  <c r="E143" i="3"/>
  <c r="C143" i="3"/>
  <c r="C145" i="3" s="1"/>
  <c r="E142" i="3"/>
  <c r="F142" i="3" s="1"/>
  <c r="D141" i="3"/>
  <c r="C141" i="3"/>
  <c r="E139" i="3"/>
  <c r="F139" i="3" s="1"/>
  <c r="E138" i="3"/>
  <c r="F138" i="3" s="1"/>
  <c r="C137" i="3"/>
  <c r="F132" i="3"/>
  <c r="E126" i="3"/>
  <c r="D126" i="3"/>
  <c r="F126" i="3" s="1"/>
  <c r="C126" i="3"/>
  <c r="C90" i="3" s="1"/>
  <c r="F125" i="3"/>
  <c r="E124" i="3"/>
  <c r="D124" i="3"/>
  <c r="C124" i="3"/>
  <c r="F113" i="3"/>
  <c r="C110" i="3"/>
  <c r="E109" i="3"/>
  <c r="E110" i="3" s="1"/>
  <c r="F100" i="3"/>
  <c r="D99" i="3"/>
  <c r="C99" i="3"/>
  <c r="E96" i="3"/>
  <c r="F96" i="3" s="1"/>
  <c r="E92" i="3"/>
  <c r="F92" i="3" s="1"/>
  <c r="D90" i="3"/>
  <c r="D78" i="3"/>
  <c r="D77" i="3"/>
  <c r="D76" i="3"/>
  <c r="C75" i="3"/>
  <c r="C73" i="3"/>
  <c r="B73" i="3"/>
  <c r="D73" i="3" s="1"/>
  <c r="E99" i="3" l="1"/>
  <c r="E145" i="3"/>
  <c r="E90" i="3"/>
  <c r="F90" i="3" s="1"/>
  <c r="G90" i="3" l="1"/>
  <c r="C57" i="3"/>
  <c r="G53" i="3"/>
  <c r="G52" i="3"/>
  <c r="G51" i="3"/>
  <c r="G50" i="3"/>
  <c r="G49" i="3"/>
  <c r="F48" i="3"/>
  <c r="D48" i="3"/>
  <c r="C48" i="3"/>
  <c r="C5" i="3" s="1"/>
  <c r="C45" i="3"/>
  <c r="D36" i="3"/>
  <c r="C34" i="3"/>
  <c r="I25" i="3"/>
  <c r="P25" i="3" s="1"/>
  <c r="E21" i="3"/>
  <c r="C20" i="3"/>
  <c r="E9" i="3"/>
  <c r="E7" i="3"/>
  <c r="E6" i="3"/>
  <c r="D5" i="3"/>
  <c r="H9" i="2"/>
  <c r="H8" i="2"/>
  <c r="H7" i="2"/>
  <c r="H6" i="2"/>
  <c r="H5" i="2"/>
  <c r="G9" i="2"/>
  <c r="G8" i="2"/>
  <c r="G7" i="2"/>
  <c r="G6" i="2"/>
  <c r="G5" i="2"/>
  <c r="F4" i="2"/>
  <c r="D4" i="2"/>
  <c r="H4" i="2"/>
  <c r="C4" i="2"/>
  <c r="G4" i="2"/>
  <c r="E4" i="2"/>
  <c r="E5" i="3" l="1"/>
  <c r="G48" i="3"/>
</calcChain>
</file>

<file path=xl/sharedStrings.xml><?xml version="1.0" encoding="utf-8"?>
<sst xmlns="http://schemas.openxmlformats.org/spreadsheetml/2006/main" count="199" uniqueCount="164">
  <si>
    <t xml:space="preserve">                                                                                   Тис.грн.</t>
  </si>
  <si>
    <t>КЕКВ</t>
  </si>
  <si>
    <t>Найменування</t>
  </si>
  <si>
    <t>Уточнений кошторис</t>
  </si>
  <si>
    <t>Кошторис затверджений МОНУ</t>
  </si>
  <si>
    <t>%</t>
  </si>
  <si>
    <t>Фінансування з державного бюджету</t>
  </si>
  <si>
    <t>Заробітна плата</t>
  </si>
  <si>
    <t>Нарахування на зарплату</t>
  </si>
  <si>
    <t>Придбання товарів, обмундирування сиріт</t>
  </si>
  <si>
    <t>Харчування дітей-сиріт</t>
  </si>
  <si>
    <t>Оплата послуг(крім комунальних)</t>
  </si>
  <si>
    <t>Відрядження</t>
  </si>
  <si>
    <t>Оплата комунальних послуг</t>
  </si>
  <si>
    <t>Оплата теплопостачання</t>
  </si>
  <si>
    <t xml:space="preserve">Оплата електроенергії                                      </t>
  </si>
  <si>
    <t>Оплата природного газу</t>
  </si>
  <si>
    <t>Окремі заходи розвитку по реалізації держ. програм</t>
  </si>
  <si>
    <t>Інші пот. трансферти населенню</t>
  </si>
  <si>
    <t>Інші видатки</t>
  </si>
  <si>
    <t>Капітальні видатки</t>
  </si>
  <si>
    <t>у т.ч.:</t>
  </si>
  <si>
    <t>Плата за навчання</t>
  </si>
  <si>
    <t>Плата за прож. в гуртожитку</t>
  </si>
  <si>
    <t>Плата за оренду приміщень</t>
  </si>
  <si>
    <t>Видатки всього</t>
  </si>
  <si>
    <t>Видатки на відрядження</t>
  </si>
  <si>
    <t>Комунальні послуги</t>
  </si>
  <si>
    <t>Оплата водопостачання</t>
  </si>
  <si>
    <t>Оплата електроенергії</t>
  </si>
  <si>
    <t>Стипендії по дорученням</t>
  </si>
  <si>
    <t>Придбання землі і нематеріальних активів</t>
  </si>
  <si>
    <t>Найменування планових показників</t>
  </si>
  <si>
    <t>Інши комунальні послуги</t>
  </si>
  <si>
    <t>Придбання обладнання</t>
  </si>
  <si>
    <t>Кап.рем.інш.об.</t>
  </si>
  <si>
    <t>Оплата інш.ком.послуг</t>
  </si>
  <si>
    <t>Поточний ремонт будівель</t>
  </si>
  <si>
    <t>% збільшення</t>
  </si>
  <si>
    <t>% зменьшення порівняно с 2018  роком</t>
  </si>
  <si>
    <t>Кап.рем.житл.фонду</t>
  </si>
  <si>
    <t>Потреба у видатках на 2020 р.</t>
  </si>
  <si>
    <t xml:space="preserve">% дефіциту коштів на покриття потреби у 2020 році </t>
  </si>
  <si>
    <t>Дефіцит коштів до потреби у 2020 році</t>
  </si>
  <si>
    <t>Реконстр. житл.фонду</t>
  </si>
  <si>
    <t>Реконструк.навч.корп.2</t>
  </si>
  <si>
    <t>2021 рік</t>
  </si>
  <si>
    <t>Меблі</t>
  </si>
  <si>
    <t>Перерозподіл видатків буде проводитись протягом року за рахунок економії інших статей видатків загального фонду, за рахунок збільшення асигнувань загального фонду  та за рахунок збільшення додаткових доходів</t>
  </si>
  <si>
    <t xml:space="preserve">у т.ч. </t>
  </si>
  <si>
    <t>у т.ч.</t>
  </si>
  <si>
    <t>у т.ч. Головний корпус</t>
  </si>
  <si>
    <t>4 корпус</t>
  </si>
  <si>
    <t>5 корпус</t>
  </si>
  <si>
    <t>Спорткорпус</t>
  </si>
  <si>
    <t>Розборка ЗЕФК</t>
  </si>
  <si>
    <t>Поточний ремонт електромереж та інші електромонтажні роботи</t>
  </si>
  <si>
    <t>Поточний ремонт гуртожитків</t>
  </si>
  <si>
    <t>Послуги зв'язку</t>
  </si>
  <si>
    <t>Послуги інтурнету</t>
  </si>
  <si>
    <t>Послуги поліції по охороне прим. під сигналізацією</t>
  </si>
  <si>
    <t>Інщі послуги АХЧ</t>
  </si>
  <si>
    <t>Послуги по оформленню зем.ділянок навч.корп.</t>
  </si>
  <si>
    <t>Послуги по акредитації спеціальностей</t>
  </si>
  <si>
    <t>Послуги підключ. до мініст.програм та інші програмні засоби (на правах користувачів)</t>
  </si>
  <si>
    <t>Інщі поточні ремонти будівель</t>
  </si>
  <si>
    <t>Інші послуги</t>
  </si>
  <si>
    <t>Аренда приміщень</t>
  </si>
  <si>
    <t>Поверка та ремонт приборів обліку</t>
  </si>
  <si>
    <t>Разові ремонти обладн.</t>
  </si>
  <si>
    <t xml:space="preserve">Оплата водопост. і водовідведення  </t>
  </si>
  <si>
    <t>3 корпус</t>
  </si>
  <si>
    <t>Адм.госп. корп.</t>
  </si>
  <si>
    <t>Одяг для студентів-сиріт</t>
  </si>
  <si>
    <t xml:space="preserve">Бумага, канцтовари </t>
  </si>
  <si>
    <t>Інструменти, хозтовари, інвентар, моючи, дизинфікуючи засоби, маски та інші</t>
  </si>
  <si>
    <t>Будівельні матеріали</t>
  </si>
  <si>
    <t>Дипломи,журнали та інші бланки</t>
  </si>
  <si>
    <t>Оргтехніка, кондиціонери, витратні матер. на утрим.</t>
  </si>
  <si>
    <t>Спортивний одяг та спорт. інвентар</t>
  </si>
  <si>
    <t>Вогнегасники та пожежний інвентар</t>
  </si>
  <si>
    <t>Одяг студентам охоронцям для студ.самовряд.</t>
  </si>
  <si>
    <t>Штори-жалюзі</t>
  </si>
  <si>
    <t>Інші матеріали</t>
  </si>
  <si>
    <t>потреба</t>
  </si>
  <si>
    <t>дефіцит коштів</t>
  </si>
  <si>
    <t>2020 рік</t>
  </si>
  <si>
    <r>
      <rPr>
        <b/>
        <u/>
        <sz val="16"/>
        <rFont val="Calibri"/>
        <family val="2"/>
        <charset val="204"/>
      </rPr>
      <t>ФІНАНСОВИЙ ЗВІТ</t>
    </r>
    <r>
      <rPr>
        <b/>
        <sz val="16"/>
        <rFont val="Calibri"/>
        <family val="2"/>
        <charset val="204"/>
      </rPr>
      <t xml:space="preserve"> (кошторис затверджений МОНУ зі змінами)</t>
    </r>
  </si>
  <si>
    <t>Планові показники видатків загального фонду КПКВ 2201160 НУ "Запорізька політехніка" на 2021 рік</t>
  </si>
  <si>
    <r>
      <rPr>
        <b/>
        <u/>
        <sz val="16"/>
        <rFont val="Calibri"/>
        <family val="2"/>
        <charset val="204"/>
      </rPr>
      <t xml:space="preserve">ФІНАНСОВИЙ ПЛАН </t>
    </r>
    <r>
      <rPr>
        <b/>
        <sz val="16"/>
        <rFont val="Calibri"/>
        <family val="2"/>
        <charset val="204"/>
      </rPr>
      <t xml:space="preserve">(кошторис ) </t>
    </r>
  </si>
  <si>
    <t>Академічна стипендія студентів , аспірантів, докторантів</t>
  </si>
  <si>
    <t>% відхилення</t>
  </si>
  <si>
    <r>
      <rPr>
        <b/>
        <u/>
        <sz val="20"/>
        <rFont val="Calibri"/>
        <family val="2"/>
        <charset val="204"/>
      </rPr>
      <t>ФІНАНСОВИЙ ЗВІТ</t>
    </r>
    <r>
      <rPr>
        <b/>
        <sz val="20"/>
        <rFont val="Calibri"/>
        <family val="2"/>
        <charset val="204"/>
      </rPr>
      <t xml:space="preserve"> у розрізі надходжень (Кошторис затверджений МОНУ зі змінами)</t>
    </r>
  </si>
  <si>
    <r>
      <rPr>
        <b/>
        <u/>
        <sz val="20"/>
        <rFont val="Calibri"/>
        <family val="2"/>
        <charset val="204"/>
      </rPr>
      <t>ФІНАНСОВИЙ ПЛАН</t>
    </r>
    <r>
      <rPr>
        <b/>
        <sz val="20"/>
        <rFont val="Calibri"/>
        <family val="2"/>
        <charset val="204"/>
      </rPr>
      <t xml:space="preserve"> у розрізі надходжень (Кошторис) </t>
    </r>
  </si>
  <si>
    <t>т</t>
  </si>
  <si>
    <t xml:space="preserve"> всього надходжень </t>
  </si>
  <si>
    <t>Залишок на початок року</t>
  </si>
  <si>
    <t>Від реалізації майна</t>
  </si>
  <si>
    <t>Дарунки (у натуральній формі) 25020100</t>
  </si>
  <si>
    <t>Видатки будуть плануватись протягом року</t>
  </si>
  <si>
    <t>Доручення 25020200</t>
  </si>
  <si>
    <t>Надходження від депозитів -% банка 25020300</t>
  </si>
  <si>
    <t>Субвенції</t>
  </si>
  <si>
    <t>Протягом року кошторис по спеціальному фонду буде збільшен тільки у разі коли фактичні надходження, з урахуванням залишків на початок року, перевищать показники кошторису, доведені лімітной довідкою ( згідно Бюджетного Кодексу України)</t>
  </si>
  <si>
    <t>Планові показники видатків спеціального фонду на 2021 рік КПКВ 2201160   НУ "Запорізька політехніка"</t>
  </si>
  <si>
    <t xml:space="preserve"> Тис.грн.</t>
  </si>
  <si>
    <t>Потреба у видатках на 2021 р.</t>
  </si>
  <si>
    <t xml:space="preserve">Дефіцит коштів на покриття потреби у 2021 році </t>
  </si>
  <si>
    <t xml:space="preserve">% дефіциту коштів на покриття потреби у 2021 році </t>
  </si>
  <si>
    <t>Заробітна плата гранти та дарунки</t>
  </si>
  <si>
    <t>Придбання товарів    у т.ч.</t>
  </si>
  <si>
    <t>Залікові книжки,  та інш.</t>
  </si>
  <si>
    <t>Періодичні видання</t>
  </si>
  <si>
    <t>Канц.товари, бумага</t>
  </si>
  <si>
    <t>Хоз.товари</t>
  </si>
  <si>
    <t>Будів. матеріали</t>
  </si>
  <si>
    <t>ГСМ</t>
  </si>
  <si>
    <t>Орг.техніка та витратні матеріали</t>
  </si>
  <si>
    <t>Матеріали за рахунок грантів та доручень</t>
  </si>
  <si>
    <t>Інши  матеріали        у т.ч. по дорученням ( гранти ЕРАЗМУС)</t>
  </si>
  <si>
    <t>Медикаменти та перев’язувальні матеріали</t>
  </si>
  <si>
    <t>Продукти харчування</t>
  </si>
  <si>
    <t>Оплата послуг (крім комунальних)     у т.ч.</t>
  </si>
  <si>
    <t>Оплата  послуг на утримання автотранспорту</t>
  </si>
  <si>
    <t>Оренда приміщень для забезпечення навчального процесу</t>
  </si>
  <si>
    <t>Послуги зв’язку</t>
  </si>
  <si>
    <t>Послуги інтернету</t>
  </si>
  <si>
    <t>Патентна діяльність та акредитація спеціальностей</t>
  </si>
  <si>
    <t>Послуги з реклами</t>
  </si>
  <si>
    <t>Оплата інших послуг (програмне забезпечення, ЕДЕБО, ІАСУ ,  та інши)</t>
  </si>
  <si>
    <t>Послуги по АХЧ навч.корп.</t>
  </si>
  <si>
    <t>Послуги по АХЧ гурт.</t>
  </si>
  <si>
    <t>Інши послуги ( у т.ч. для грантів)</t>
  </si>
  <si>
    <t>Комунальні послуги    у т.ч.</t>
  </si>
  <si>
    <t>Окремі заходи розвитку по реалізації держ. Програм у т.ч.</t>
  </si>
  <si>
    <t>Міноборона</t>
  </si>
  <si>
    <t>Виставки</t>
  </si>
  <si>
    <t>Конференції, форуми, студ.заходи пов’язані з освіт. діяльн.</t>
  </si>
  <si>
    <t>Підвищення квал.кадрів</t>
  </si>
  <si>
    <t>Інші</t>
  </si>
  <si>
    <t xml:space="preserve">планується протягом року по надходженню коштів </t>
  </si>
  <si>
    <t>Інші поточні трансферти населенню у т.ч.</t>
  </si>
  <si>
    <t>Обов’язкове страхування членів ДПД</t>
  </si>
  <si>
    <t>По дорученням</t>
  </si>
  <si>
    <t>Інши поточні видатки, у т.ч.</t>
  </si>
  <si>
    <t>Видатки на оплату податків, сборів</t>
  </si>
  <si>
    <t>Ліценз. спеціальностей, патентну діяльність</t>
  </si>
  <si>
    <t>Придбання обладнання і предметів довгосторокового використ.   У т.ч.</t>
  </si>
  <si>
    <t>Придбання періодичн. вид. до бібл. фонду</t>
  </si>
  <si>
    <t>Оргтехніка</t>
  </si>
  <si>
    <t>Кондиціонери</t>
  </si>
  <si>
    <t>Музична ап.</t>
  </si>
  <si>
    <t>Стенди</t>
  </si>
  <si>
    <t>Придбання інш. Обладнання у т.ч.  по дорученням (гранти ЕРАЗМУС)</t>
  </si>
  <si>
    <t>Капітальне будівництво (оприбуткування будинку)</t>
  </si>
  <si>
    <t>Капітальний ремонт гуртожитків</t>
  </si>
  <si>
    <t>Капітальний ремонт навчальних корпусів</t>
  </si>
  <si>
    <t>Реконструкція жил.фонду</t>
  </si>
  <si>
    <t>Реконструкція навчальних корпусів</t>
  </si>
  <si>
    <t>Протягом 2021 року видатки спецфонду будуть корегуватись та частково сплачуватись за рахунок економії загального фонду.</t>
  </si>
  <si>
    <t>Надходження  СПЕЦФОНДУ КПКВ 2201160  Національного університету "Запорізька політехніка"</t>
  </si>
  <si>
    <t>Планові видатки загального фонду КПКВ 2201190 Національного університету "Запорізька політехніка"</t>
  </si>
  <si>
    <t>Планові доходи гуртожитків складають  9 170 620 грн залишок на початок року (мінус)  - 1 514 333,03 грн , плановий залишок коштів 7 656 286,76 грн, на зарплату та нарахування треба 5 188485 грн. на все інше включаючи  ПОТРЕБУ на комунальні витрати залишається тільки 2467801,97 грн., а розрахунок комунальних послуг гуртожитків складає                              8 545 959 грн.      НЕ ВИСТАЧАЄ   6 078 157,03 ГРН.</t>
  </si>
  <si>
    <t>Таблиця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</si>
</sst>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&quot;р.&quot;;[Red]\-#,##0&quot;р.&quot;"/>
    <numFmt numFmtId="165" formatCode="0.0"/>
    <numFmt numFmtId="166" formatCode="0.000"/>
    <numFmt numFmtId="167" formatCode="#,##0.00_р_."/>
    <numFmt numFmtId="168" formatCode="0.00_ ;[Red]\-0.00\ "/>
    <numFmt numFmtId="169" formatCode="#,##0_р_."/>
  </numFmts>
  <fonts count="50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4"/>
      <color indexed="10"/>
      <name val="Times New Roman"/>
      <family val="1"/>
      <charset val="204"/>
    </font>
    <font>
      <b/>
      <sz val="14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Calibri"/>
      <family val="2"/>
      <charset val="204"/>
    </font>
    <font>
      <b/>
      <sz val="20"/>
      <name val="Calibri"/>
      <family val="2"/>
      <charset val="204"/>
    </font>
    <font>
      <b/>
      <sz val="22"/>
      <name val="Times New Roman"/>
      <family val="1"/>
      <charset val="204"/>
    </font>
    <font>
      <b/>
      <u/>
      <sz val="24"/>
      <name val="Times New Roman"/>
      <family val="1"/>
      <charset val="204"/>
    </font>
    <font>
      <b/>
      <sz val="26"/>
      <name val="Times New Roman"/>
      <family val="1"/>
      <charset val="204"/>
    </font>
    <font>
      <b/>
      <u/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8"/>
      <color indexed="22"/>
      <name val="Times New Roman"/>
      <family val="1"/>
      <charset val="204"/>
    </font>
    <font>
      <sz val="11"/>
      <name val="Calibri"/>
      <family val="2"/>
      <charset val="204"/>
    </font>
    <font>
      <sz val="36"/>
      <name val="Calibri"/>
      <family val="2"/>
      <charset val="204"/>
    </font>
    <font>
      <b/>
      <sz val="18"/>
      <name val="Calibri"/>
      <family val="2"/>
      <charset val="204"/>
    </font>
    <font>
      <b/>
      <sz val="36"/>
      <name val="Calibri"/>
      <family val="2"/>
      <charset val="204"/>
    </font>
    <font>
      <u/>
      <sz val="11"/>
      <color indexed="8"/>
      <name val="Calibri"/>
      <family val="2"/>
      <charset val="204"/>
    </font>
    <font>
      <b/>
      <u/>
      <sz val="22"/>
      <name val="Times New Roman"/>
      <family val="1"/>
      <charset val="204"/>
    </font>
    <font>
      <b/>
      <u/>
      <sz val="14"/>
      <name val="Calibri"/>
      <family val="2"/>
      <charset val="204"/>
    </font>
    <font>
      <b/>
      <sz val="24"/>
      <name val="Times New Roman"/>
      <family val="1"/>
      <charset val="204"/>
    </font>
    <font>
      <b/>
      <u/>
      <sz val="36"/>
      <name val="Times New Roman"/>
      <family val="1"/>
      <charset val="204"/>
    </font>
    <font>
      <b/>
      <sz val="16"/>
      <name val="Calibri"/>
      <family val="2"/>
      <charset val="204"/>
    </font>
    <font>
      <u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22"/>
      <name val="Calibri"/>
      <family val="2"/>
      <charset val="204"/>
    </font>
    <font>
      <b/>
      <sz val="28"/>
      <name val="Calibri"/>
      <family val="2"/>
      <charset val="204"/>
    </font>
    <font>
      <b/>
      <sz val="26"/>
      <name val="Calibri"/>
      <family val="2"/>
      <charset val="204"/>
    </font>
    <font>
      <b/>
      <sz val="16"/>
      <name val="Times New Roman"/>
      <family val="1"/>
      <charset val="204"/>
    </font>
    <font>
      <b/>
      <sz val="18"/>
      <color indexed="10"/>
      <name val="Calibri"/>
      <family val="2"/>
      <charset val="204"/>
    </font>
    <font>
      <b/>
      <sz val="22"/>
      <color indexed="10"/>
      <name val="Calibri"/>
      <family val="2"/>
      <charset val="204"/>
    </font>
    <font>
      <sz val="8"/>
      <name val="Calibri"/>
      <family val="2"/>
      <charset val="204"/>
    </font>
    <font>
      <b/>
      <u/>
      <sz val="16"/>
      <name val="Calibri"/>
      <family val="2"/>
      <charset val="204"/>
    </font>
    <font>
      <b/>
      <u/>
      <sz val="24"/>
      <name val="Calibri"/>
      <family val="2"/>
      <charset val="204"/>
    </font>
    <font>
      <b/>
      <u/>
      <sz val="36"/>
      <name val="Calibri"/>
      <family val="2"/>
      <charset val="204"/>
    </font>
    <font>
      <sz val="28"/>
      <name val="Calibri"/>
      <family val="2"/>
      <charset val="204"/>
    </font>
    <font>
      <b/>
      <sz val="24"/>
      <color indexed="22"/>
      <name val="Times New Roman"/>
      <family val="1"/>
      <charset val="204"/>
    </font>
    <font>
      <b/>
      <sz val="20"/>
      <color indexed="22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24"/>
      <name val="Arial Cyr"/>
      <charset val="204"/>
    </font>
    <font>
      <b/>
      <sz val="2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46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vertical="center" wrapText="1"/>
    </xf>
    <xf numFmtId="9" fontId="1" fillId="2" borderId="6" xfId="1" applyFont="1" applyFill="1" applyBorder="1" applyAlignment="1">
      <alignment vertical="center" wrapText="1"/>
    </xf>
    <xf numFmtId="167" fontId="9" fillId="0" borderId="7" xfId="0" applyNumberFormat="1" applyFont="1" applyBorder="1" applyAlignment="1">
      <alignment vertical="center" wrapText="1"/>
    </xf>
    <xf numFmtId="9" fontId="0" fillId="0" borderId="0" xfId="1" applyFont="1"/>
    <xf numFmtId="0" fontId="1" fillId="2" borderId="1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5" fontId="1" fillId="0" borderId="8" xfId="0" applyNumberFormat="1" applyFont="1" applyBorder="1" applyAlignment="1">
      <alignment vertical="center" wrapText="1"/>
    </xf>
    <xf numFmtId="9" fontId="1" fillId="0" borderId="8" xfId="1" applyFont="1" applyBorder="1" applyAlignment="1">
      <alignment vertical="center" wrapText="1"/>
    </xf>
    <xf numFmtId="10" fontId="1" fillId="0" borderId="8" xfId="1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5" fontId="1" fillId="0" borderId="9" xfId="0" applyNumberFormat="1" applyFont="1" applyBorder="1" applyAlignment="1">
      <alignment vertical="center" wrapText="1"/>
    </xf>
    <xf numFmtId="9" fontId="1" fillId="0" borderId="9" xfId="1" applyFont="1" applyBorder="1" applyAlignment="1">
      <alignment vertical="center" wrapText="1"/>
    </xf>
    <xf numFmtId="10" fontId="1" fillId="0" borderId="9" xfId="1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5" fontId="1" fillId="0" borderId="10" xfId="0" applyNumberFormat="1" applyFont="1" applyBorder="1" applyAlignment="1">
      <alignment vertical="center" wrapText="1"/>
    </xf>
    <xf numFmtId="9" fontId="1" fillId="0" borderId="10" xfId="1" applyFont="1" applyBorder="1" applyAlignment="1">
      <alignment vertical="center" wrapText="1"/>
    </xf>
    <xf numFmtId="10" fontId="1" fillId="0" borderId="10" xfId="1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0" fontId="1" fillId="2" borderId="3" xfId="1" applyNumberFormat="1" applyFont="1" applyFill="1" applyBorder="1" applyAlignment="1">
      <alignment vertical="center" wrapText="1"/>
    </xf>
    <xf numFmtId="167" fontId="10" fillId="0" borderId="7" xfId="0" applyNumberFormat="1" applyFont="1" applyBorder="1" applyAlignment="1">
      <alignment vertical="center" wrapText="1"/>
    </xf>
    <xf numFmtId="166" fontId="1" fillId="2" borderId="7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9" fontId="20" fillId="0" borderId="16" xfId="1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9" fontId="19" fillId="0" borderId="16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9" fontId="21" fillId="0" borderId="0" xfId="1" applyFont="1"/>
    <xf numFmtId="0" fontId="32" fillId="0" borderId="0" xfId="0" applyFont="1" applyAlignment="1">
      <alignment horizontal="center"/>
    </xf>
    <xf numFmtId="9" fontId="21" fillId="0" borderId="0" xfId="1" applyFont="1" applyAlignment="1">
      <alignment horizontal="center"/>
    </xf>
    <xf numFmtId="0" fontId="21" fillId="0" borderId="0" xfId="0" applyFont="1" applyAlignment="1">
      <alignment horizontal="center"/>
    </xf>
    <xf numFmtId="0" fontId="21" fillId="4" borderId="0" xfId="0" applyFont="1" applyFill="1"/>
    <xf numFmtId="9" fontId="21" fillId="4" borderId="0" xfId="1" applyFont="1" applyFill="1"/>
    <xf numFmtId="0" fontId="32" fillId="4" borderId="0" xfId="0" applyFont="1" applyFill="1" applyAlignment="1">
      <alignment horizontal="center"/>
    </xf>
    <xf numFmtId="0" fontId="12" fillId="0" borderId="1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165" fontId="32" fillId="0" borderId="0" xfId="0" applyNumberFormat="1" applyFont="1" applyAlignment="1">
      <alignment horizontal="center"/>
    </xf>
    <xf numFmtId="165" fontId="23" fillId="0" borderId="0" xfId="0" applyNumberFormat="1" applyFont="1"/>
    <xf numFmtId="0" fontId="12" fillId="0" borderId="19" xfId="0" applyFont="1" applyBorder="1" applyAlignment="1">
      <alignment vertical="center" wrapText="1"/>
    </xf>
    <xf numFmtId="0" fontId="33" fillId="0" borderId="7" xfId="0" applyFont="1" applyBorder="1"/>
    <xf numFmtId="0" fontId="21" fillId="0" borderId="6" xfId="0" applyFont="1" applyBorder="1"/>
    <xf numFmtId="0" fontId="12" fillId="3" borderId="7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vertical="center" wrapText="1"/>
    </xf>
    <xf numFmtId="2" fontId="34" fillId="0" borderId="7" xfId="0" applyNumberFormat="1" applyFont="1" applyBorder="1"/>
    <xf numFmtId="0" fontId="12" fillId="0" borderId="7" xfId="0" applyFont="1" applyBorder="1" applyAlignment="1">
      <alignment horizontal="center" vertical="center" wrapText="1"/>
    </xf>
    <xf numFmtId="2" fontId="34" fillId="0" borderId="18" xfId="0" applyNumberFormat="1" applyFont="1" applyBorder="1"/>
    <xf numFmtId="2" fontId="34" fillId="0" borderId="19" xfId="0" applyNumberFormat="1" applyFont="1" applyBorder="1"/>
    <xf numFmtId="2" fontId="34" fillId="0" borderId="20" xfId="0" applyNumberFormat="1" applyFont="1" applyBorder="1"/>
    <xf numFmtId="0" fontId="19" fillId="3" borderId="6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vertical="center" wrapText="1"/>
    </xf>
    <xf numFmtId="0" fontId="12" fillId="0" borderId="21" xfId="0" applyFont="1" applyBorder="1" applyAlignment="1">
      <alignment horizontal="center" vertical="center"/>
    </xf>
    <xf numFmtId="0" fontId="14" fillId="0" borderId="22" xfId="0" applyFont="1" applyBorder="1"/>
    <xf numFmtId="0" fontId="12" fillId="0" borderId="17" xfId="0" applyFont="1" applyBorder="1" applyAlignment="1">
      <alignment horizontal="center" vertical="center"/>
    </xf>
    <xf numFmtId="0" fontId="14" fillId="0" borderId="6" xfId="0" applyFont="1" applyBorder="1"/>
    <xf numFmtId="0" fontId="12" fillId="0" borderId="23" xfId="0" applyFont="1" applyBorder="1" applyAlignment="1">
      <alignment horizontal="center" vertical="center"/>
    </xf>
    <xf numFmtId="0" fontId="14" fillId="0" borderId="20" xfId="0" applyFont="1" applyBorder="1"/>
    <xf numFmtId="0" fontId="32" fillId="0" borderId="0" xfId="0" applyFont="1"/>
    <xf numFmtId="0" fontId="15" fillId="0" borderId="0" xfId="0" applyFont="1" applyAlignment="1">
      <alignment vertical="center"/>
    </xf>
    <xf numFmtId="0" fontId="21" fillId="0" borderId="0" xfId="0" applyFont="1" applyBorder="1" applyAlignment="1">
      <alignment horizontal="center"/>
    </xf>
    <xf numFmtId="0" fontId="36" fillId="0" borderId="0" xfId="0" applyFont="1" applyAlignment="1">
      <alignment horizontal="center" vertical="center"/>
    </xf>
    <xf numFmtId="167" fontId="31" fillId="4" borderId="0" xfId="0" applyNumberFormat="1" applyFont="1" applyFill="1" applyAlignment="1">
      <alignment wrapText="1"/>
    </xf>
    <xf numFmtId="167" fontId="26" fillId="4" borderId="0" xfId="0" applyNumberFormat="1" applyFont="1" applyFill="1" applyBorder="1" applyAlignment="1">
      <alignment horizontal="center" vertical="center" wrapText="1"/>
    </xf>
    <xf numFmtId="167" fontId="18" fillId="4" borderId="0" xfId="1" applyNumberFormat="1" applyFont="1" applyFill="1" applyBorder="1" applyAlignment="1">
      <alignment horizontal="center" vertical="center" wrapText="1"/>
    </xf>
    <xf numFmtId="167" fontId="18" fillId="4" borderId="21" xfId="1" applyNumberFormat="1" applyFont="1" applyFill="1" applyBorder="1" applyAlignment="1">
      <alignment horizontal="center" vertical="center" wrapText="1"/>
    </xf>
    <xf numFmtId="167" fontId="18" fillId="4" borderId="24" xfId="1" applyNumberFormat="1" applyFont="1" applyFill="1" applyBorder="1" applyAlignment="1">
      <alignment horizontal="center" vertical="center" wrapText="1"/>
    </xf>
    <xf numFmtId="167" fontId="18" fillId="4" borderId="23" xfId="1" applyNumberFormat="1" applyFont="1" applyFill="1" applyBorder="1" applyAlignment="1">
      <alignment horizontal="center" vertical="center" wrapText="1"/>
    </xf>
    <xf numFmtId="167" fontId="27" fillId="4" borderId="0" xfId="0" applyNumberFormat="1" applyFont="1" applyFill="1" applyBorder="1" applyAlignment="1">
      <alignment vertical="center" wrapText="1"/>
    </xf>
    <xf numFmtId="167" fontId="25" fillId="4" borderId="0" xfId="0" applyNumberFormat="1" applyFont="1" applyFill="1" applyAlignment="1">
      <alignment wrapText="1"/>
    </xf>
    <xf numFmtId="167" fontId="30" fillId="0" borderId="2" xfId="0" applyNumberFormat="1" applyFont="1" applyBorder="1" applyAlignment="1">
      <alignment horizontal="center" vertical="center" wrapText="1"/>
    </xf>
    <xf numFmtId="167" fontId="18" fillId="3" borderId="2" xfId="0" applyNumberFormat="1" applyFont="1" applyFill="1" applyBorder="1" applyAlignment="1">
      <alignment vertical="center" wrapText="1"/>
    </xf>
    <xf numFmtId="167" fontId="19" fillId="3" borderId="2" xfId="0" applyNumberFormat="1" applyFont="1" applyFill="1" applyBorder="1" applyAlignment="1">
      <alignment vertical="center" wrapText="1"/>
    </xf>
    <xf numFmtId="167" fontId="19" fillId="4" borderId="2" xfId="0" applyNumberFormat="1" applyFont="1" applyFill="1" applyBorder="1" applyAlignment="1">
      <alignment vertical="center" wrapText="1"/>
    </xf>
    <xf numFmtId="167" fontId="19" fillId="0" borderId="2" xfId="0" applyNumberFormat="1" applyFont="1" applyBorder="1" applyAlignment="1">
      <alignment vertical="center" wrapText="1"/>
    </xf>
    <xf numFmtId="167" fontId="19" fillId="0" borderId="7" xfId="0" applyNumberFormat="1" applyFont="1" applyBorder="1" applyAlignment="1">
      <alignment vertical="center" wrapText="1"/>
    </xf>
    <xf numFmtId="167" fontId="19" fillId="0" borderId="18" xfId="0" applyNumberFormat="1" applyFont="1" applyBorder="1" applyAlignment="1">
      <alignment vertical="center" wrapText="1"/>
    </xf>
    <xf numFmtId="167" fontId="19" fillId="0" borderId="19" xfId="0" applyNumberFormat="1" applyFont="1" applyBorder="1" applyAlignment="1">
      <alignment vertical="center" wrapText="1"/>
    </xf>
    <xf numFmtId="167" fontId="19" fillId="0" borderId="6" xfId="0" applyNumberFormat="1" applyFont="1" applyBorder="1" applyAlignment="1">
      <alignment vertical="center" wrapText="1"/>
    </xf>
    <xf numFmtId="167" fontId="19" fillId="3" borderId="16" xfId="0" applyNumberFormat="1" applyFont="1" applyFill="1" applyBorder="1" applyAlignment="1">
      <alignment vertical="center" wrapText="1"/>
    </xf>
    <xf numFmtId="167" fontId="19" fillId="0" borderId="16" xfId="0" applyNumberFormat="1" applyFont="1" applyBorder="1" applyAlignment="1">
      <alignment vertical="center" wrapText="1"/>
    </xf>
    <xf numFmtId="167" fontId="19" fillId="3" borderId="14" xfId="0" applyNumberFormat="1" applyFont="1" applyFill="1" applyBorder="1" applyAlignment="1">
      <alignment vertical="center" wrapText="1"/>
    </xf>
    <xf numFmtId="167" fontId="19" fillId="0" borderId="0" xfId="0" applyNumberFormat="1" applyFont="1" applyBorder="1" applyAlignment="1">
      <alignment vertical="center" wrapText="1"/>
    </xf>
    <xf numFmtId="167" fontId="19" fillId="0" borderId="25" xfId="0" applyNumberFormat="1" applyFont="1" applyBorder="1" applyAlignment="1">
      <alignment vertical="center" wrapText="1"/>
    </xf>
    <xf numFmtId="167" fontId="15" fillId="0" borderId="26" xfId="0" applyNumberFormat="1" applyFont="1" applyBorder="1" applyAlignment="1">
      <alignment horizontal="left" vertical="center" wrapText="1"/>
    </xf>
    <xf numFmtId="167" fontId="15" fillId="0" borderId="27" xfId="0" applyNumberFormat="1" applyFont="1" applyBorder="1" applyAlignment="1">
      <alignment horizontal="left" vertical="center" wrapText="1"/>
    </xf>
    <xf numFmtId="167" fontId="15" fillId="0" borderId="5" xfId="0" applyNumberFormat="1" applyFont="1" applyBorder="1" applyAlignment="1">
      <alignment horizontal="left" vertical="center" wrapText="1"/>
    </xf>
    <xf numFmtId="167" fontId="21" fillId="0" borderId="0" xfId="0" applyNumberFormat="1" applyFont="1" applyAlignment="1">
      <alignment wrapText="1"/>
    </xf>
    <xf numFmtId="167" fontId="19" fillId="0" borderId="28" xfId="0" applyNumberFormat="1" applyFont="1" applyBorder="1" applyAlignment="1">
      <alignment wrapText="1"/>
    </xf>
    <xf numFmtId="167" fontId="34" fillId="0" borderId="22" xfId="0" applyNumberFormat="1" applyFont="1" applyBorder="1" applyAlignment="1">
      <alignment wrapText="1"/>
    </xf>
    <xf numFmtId="167" fontId="19" fillId="0" borderId="0" xfId="0" applyNumberFormat="1" applyFont="1" applyBorder="1" applyAlignment="1">
      <alignment wrapText="1"/>
    </xf>
    <xf numFmtId="167" fontId="34" fillId="0" borderId="6" xfId="0" applyNumberFormat="1" applyFont="1" applyBorder="1" applyAlignment="1">
      <alignment wrapText="1"/>
    </xf>
    <xf numFmtId="167" fontId="19" fillId="0" borderId="29" xfId="0" applyNumberFormat="1" applyFont="1" applyBorder="1" applyAlignment="1">
      <alignment wrapText="1"/>
    </xf>
    <xf numFmtId="167" fontId="34" fillId="0" borderId="20" xfId="0" applyNumberFormat="1" applyFont="1" applyBorder="1" applyAlignment="1">
      <alignment wrapText="1"/>
    </xf>
    <xf numFmtId="167" fontId="0" fillId="0" borderId="0" xfId="0" applyNumberFormat="1" applyAlignment="1">
      <alignment wrapText="1"/>
    </xf>
    <xf numFmtId="9" fontId="18" fillId="3" borderId="2" xfId="1" applyFont="1" applyFill="1" applyBorder="1" applyAlignment="1">
      <alignment horizontal="center" vertical="center" wrapText="1"/>
    </xf>
    <xf numFmtId="9" fontId="18" fillId="4" borderId="2" xfId="1" applyFont="1" applyFill="1" applyBorder="1" applyAlignment="1">
      <alignment horizontal="center" vertical="center" wrapText="1"/>
    </xf>
    <xf numFmtId="9" fontId="18" fillId="0" borderId="2" xfId="1" applyFont="1" applyBorder="1" applyAlignment="1">
      <alignment horizontal="center" vertical="center" wrapText="1"/>
    </xf>
    <xf numFmtId="9" fontId="19" fillId="3" borderId="7" xfId="1" applyFont="1" applyFill="1" applyBorder="1" applyAlignment="1">
      <alignment horizontal="center" vertical="center" wrapText="1"/>
    </xf>
    <xf numFmtId="9" fontId="19" fillId="3" borderId="30" xfId="1" applyFont="1" applyFill="1" applyBorder="1" applyAlignment="1">
      <alignment horizontal="center" vertical="center" wrapText="1"/>
    </xf>
    <xf numFmtId="9" fontId="19" fillId="0" borderId="30" xfId="1" applyFont="1" applyBorder="1" applyAlignment="1">
      <alignment horizontal="center" vertical="center" wrapText="1"/>
    </xf>
    <xf numFmtId="9" fontId="19" fillId="0" borderId="31" xfId="1" applyFont="1" applyBorder="1" applyAlignment="1">
      <alignment horizontal="center" vertical="center" wrapText="1"/>
    </xf>
    <xf numFmtId="9" fontId="19" fillId="0" borderId="7" xfId="1" applyFont="1" applyBorder="1" applyAlignment="1">
      <alignment horizontal="center" vertical="center" wrapText="1"/>
    </xf>
    <xf numFmtId="9" fontId="19" fillId="3" borderId="16" xfId="1" applyFont="1" applyFill="1" applyBorder="1" applyAlignment="1">
      <alignment horizontal="center" vertical="center" wrapText="1"/>
    </xf>
    <xf numFmtId="9" fontId="20" fillId="0" borderId="30" xfId="1" applyFont="1" applyBorder="1" applyAlignment="1">
      <alignment horizontal="center" vertical="center" wrapText="1"/>
    </xf>
    <xf numFmtId="169" fontId="35" fillId="0" borderId="1" xfId="0" applyNumberFormat="1" applyFont="1" applyBorder="1" applyAlignment="1">
      <alignment horizontal="center" vertical="center" wrapText="1"/>
    </xf>
    <xf numFmtId="167" fontId="29" fillId="4" borderId="30" xfId="1" applyNumberFormat="1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right"/>
    </xf>
    <xf numFmtId="9" fontId="38" fillId="0" borderId="0" xfId="1" applyFont="1" applyBorder="1" applyAlignment="1">
      <alignment horizontal="right"/>
    </xf>
    <xf numFmtId="167" fontId="30" fillId="0" borderId="8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/>
    </xf>
    <xf numFmtId="0" fontId="23" fillId="0" borderId="10" xfId="0" applyFont="1" applyBorder="1" applyAlignment="1">
      <alignment wrapText="1"/>
    </xf>
    <xf numFmtId="167" fontId="23" fillId="0" borderId="10" xfId="0" applyNumberFormat="1" applyFont="1" applyBorder="1" applyAlignment="1">
      <alignment horizontal="center" vertical="center" wrapText="1"/>
    </xf>
    <xf numFmtId="167" fontId="23" fillId="0" borderId="32" xfId="0" applyNumberFormat="1" applyFont="1" applyBorder="1" applyAlignment="1">
      <alignment horizontal="center" vertical="center" wrapText="1"/>
    </xf>
    <xf numFmtId="167" fontId="30" fillId="0" borderId="33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9" fontId="19" fillId="3" borderId="3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7" fontId="5" fillId="0" borderId="0" xfId="0" applyNumberFormat="1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167" fontId="19" fillId="0" borderId="15" xfId="0" applyNumberFormat="1" applyFont="1" applyBorder="1" applyAlignment="1">
      <alignment vertical="center" wrapText="1"/>
    </xf>
    <xf numFmtId="0" fontId="12" fillId="3" borderId="15" xfId="0" applyFont="1" applyFill="1" applyBorder="1" applyAlignment="1">
      <alignment vertical="center" wrapText="1"/>
    </xf>
    <xf numFmtId="167" fontId="21" fillId="0" borderId="0" xfId="0" applyNumberFormat="1" applyFont="1" applyAlignment="1">
      <alignment horizontal="center" wrapText="1"/>
    </xf>
    <xf numFmtId="167" fontId="31" fillId="4" borderId="0" xfId="0" applyNumberFormat="1" applyFont="1" applyFill="1" applyAlignment="1">
      <alignment horizontal="center" wrapText="1"/>
    </xf>
    <xf numFmtId="167" fontId="14" fillId="0" borderId="2" xfId="0" applyNumberFormat="1" applyFont="1" applyBorder="1" applyAlignment="1">
      <alignment horizontal="center" vertical="center" wrapText="1"/>
    </xf>
    <xf numFmtId="167" fontId="5" fillId="0" borderId="0" xfId="0" applyNumberFormat="1" applyFont="1" applyBorder="1" applyAlignment="1">
      <alignment horizontal="center" vertical="center" wrapText="1"/>
    </xf>
    <xf numFmtId="167" fontId="27" fillId="4" borderId="0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41" fillId="0" borderId="15" xfId="0" applyFont="1" applyBorder="1" applyAlignment="1">
      <alignment vertical="center" wrapText="1"/>
    </xf>
    <xf numFmtId="167" fontId="42" fillId="2" borderId="2" xfId="0" applyNumberFormat="1" applyFont="1" applyFill="1" applyBorder="1" applyAlignment="1">
      <alignment vertical="center" wrapText="1"/>
    </xf>
    <xf numFmtId="9" fontId="35" fillId="2" borderId="2" xfId="1" applyFont="1" applyFill="1" applyBorder="1" applyAlignment="1">
      <alignment vertical="center" wrapText="1"/>
    </xf>
    <xf numFmtId="167" fontId="5" fillId="4" borderId="0" xfId="1" applyNumberFormat="1" applyFont="1" applyFill="1" applyBorder="1" applyAlignment="1">
      <alignment vertical="center" wrapText="1"/>
    </xf>
    <xf numFmtId="167" fontId="27" fillId="4" borderId="0" xfId="1" applyNumberFormat="1" applyFont="1" applyFill="1" applyBorder="1" applyAlignment="1">
      <alignment vertical="center" wrapText="1"/>
    </xf>
    <xf numFmtId="0" fontId="33" fillId="0" borderId="15" xfId="0" applyFont="1" applyBorder="1" applyAlignment="1">
      <alignment vertical="center"/>
    </xf>
    <xf numFmtId="165" fontId="24" fillId="0" borderId="2" xfId="0" applyNumberFormat="1" applyFont="1" applyBorder="1" applyAlignment="1">
      <alignment vertical="center"/>
    </xf>
    <xf numFmtId="167" fontId="24" fillId="0" borderId="2" xfId="0" applyNumberFormat="1" applyFont="1" applyBorder="1" applyAlignment="1">
      <alignment vertical="center" wrapText="1"/>
    </xf>
    <xf numFmtId="9" fontId="33" fillId="2" borderId="2" xfId="1" applyFont="1" applyFill="1" applyBorder="1" applyAlignment="1">
      <alignment vertical="center" wrapText="1"/>
    </xf>
    <xf numFmtId="0" fontId="35" fillId="2" borderId="7" xfId="0" applyFont="1" applyFill="1" applyBorder="1" applyAlignment="1">
      <alignment vertical="center" wrapText="1"/>
    </xf>
    <xf numFmtId="167" fontId="24" fillId="2" borderId="7" xfId="0" applyNumberFormat="1" applyFont="1" applyFill="1" applyBorder="1" applyAlignment="1">
      <alignment vertical="center" wrapText="1"/>
    </xf>
    <xf numFmtId="167" fontId="33" fillId="2" borderId="7" xfId="0" applyNumberFormat="1" applyFont="1" applyFill="1" applyBorder="1" applyAlignment="1">
      <alignment vertical="center" wrapText="1"/>
    </xf>
    <xf numFmtId="167" fontId="5" fillId="4" borderId="0" xfId="0" applyNumberFormat="1" applyFont="1" applyFill="1" applyBorder="1" applyAlignment="1">
      <alignment vertical="center" wrapText="1"/>
    </xf>
    <xf numFmtId="0" fontId="35" fillId="2" borderId="15" xfId="0" applyFont="1" applyFill="1" applyBorder="1" applyAlignment="1">
      <alignment vertical="center" wrapText="1"/>
    </xf>
    <xf numFmtId="167" fontId="24" fillId="2" borderId="2" xfId="0" applyNumberFormat="1" applyFont="1" applyFill="1" applyBorder="1" applyAlignment="1">
      <alignment vertical="center" wrapText="1"/>
    </xf>
    <xf numFmtId="0" fontId="33" fillId="5" borderId="15" xfId="0" applyFont="1" applyFill="1" applyBorder="1" applyAlignment="1">
      <alignment vertical="center" wrapText="1"/>
    </xf>
    <xf numFmtId="167" fontId="24" fillId="5" borderId="2" xfId="0" applyNumberFormat="1" applyFont="1" applyFill="1" applyBorder="1" applyAlignment="1">
      <alignment vertical="center" wrapText="1"/>
    </xf>
    <xf numFmtId="167" fontId="33" fillId="5" borderId="2" xfId="0" applyNumberFormat="1" applyFont="1" applyFill="1" applyBorder="1" applyAlignment="1">
      <alignment vertical="center" wrapText="1"/>
    </xf>
    <xf numFmtId="0" fontId="35" fillId="5" borderId="15" xfId="0" applyFont="1" applyFill="1" applyBorder="1" applyAlignment="1">
      <alignment vertical="center" wrapText="1"/>
    </xf>
    <xf numFmtId="0" fontId="35" fillId="6" borderId="15" xfId="0" applyFont="1" applyFill="1" applyBorder="1" applyAlignment="1">
      <alignment vertical="center" wrapText="1"/>
    </xf>
    <xf numFmtId="167" fontId="24" fillId="6" borderId="2" xfId="0" applyNumberFormat="1" applyFont="1" applyFill="1" applyBorder="1" applyAlignment="1">
      <alignment vertical="center" wrapText="1"/>
    </xf>
    <xf numFmtId="167" fontId="33" fillId="6" borderId="2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167" fontId="29" fillId="0" borderId="0" xfId="0" applyNumberFormat="1" applyFont="1" applyBorder="1" applyAlignment="1">
      <alignment horizontal="center" vertical="center" wrapText="1"/>
    </xf>
    <xf numFmtId="167" fontId="14" fillId="0" borderId="0" xfId="0" applyNumberFormat="1" applyFont="1" applyAlignment="1">
      <alignment horizontal="center" wrapText="1"/>
    </xf>
    <xf numFmtId="0" fontId="17" fillId="5" borderId="31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vertical="center" wrapText="1"/>
    </xf>
    <xf numFmtId="167" fontId="16" fillId="5" borderId="5" xfId="0" applyNumberFormat="1" applyFont="1" applyFill="1" applyBorder="1" applyAlignment="1">
      <alignment vertical="center" wrapText="1"/>
    </xf>
    <xf numFmtId="167" fontId="16" fillId="5" borderId="15" xfId="0" applyNumberFormat="1" applyFont="1" applyFill="1" applyBorder="1" applyAlignment="1">
      <alignment vertical="center" wrapText="1"/>
    </xf>
    <xf numFmtId="167" fontId="16" fillId="5" borderId="7" xfId="0" applyNumberFormat="1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167" fontId="10" fillId="5" borderId="0" xfId="0" applyNumberFormat="1" applyFont="1" applyFill="1" applyBorder="1" applyAlignment="1">
      <alignment vertical="center" wrapText="1"/>
    </xf>
    <xf numFmtId="167" fontId="10" fillId="5" borderId="6" xfId="0" applyNumberFormat="1" applyFont="1" applyFill="1" applyBorder="1" applyAlignment="1">
      <alignment vertical="center" wrapText="1"/>
    </xf>
    <xf numFmtId="167" fontId="10" fillId="4" borderId="6" xfId="0" applyNumberFormat="1" applyFont="1" applyFill="1" applyBorder="1" applyAlignment="1">
      <alignment vertical="center" wrapText="1"/>
    </xf>
    <xf numFmtId="9" fontId="8" fillId="0" borderId="6" xfId="1" applyFont="1" applyBorder="1" applyAlignment="1">
      <alignment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167" fontId="19" fillId="0" borderId="0" xfId="0" applyNumberFormat="1" applyFont="1" applyBorder="1" applyAlignment="1">
      <alignment horizontal="right" vertical="center" wrapText="1"/>
    </xf>
    <xf numFmtId="167" fontId="18" fillId="4" borderId="3" xfId="0" applyNumberFormat="1" applyFont="1" applyFill="1" applyBorder="1" applyAlignment="1">
      <alignment horizontal="right" vertical="center" wrapText="1"/>
    </xf>
    <xf numFmtId="0" fontId="19" fillId="0" borderId="17" xfId="0" applyFont="1" applyBorder="1" applyAlignment="1">
      <alignment horizontal="center" vertical="center" wrapText="1"/>
    </xf>
    <xf numFmtId="167" fontId="19" fillId="0" borderId="0" xfId="0" applyNumberFormat="1" applyFont="1" applyBorder="1" applyAlignment="1">
      <alignment horizontal="center" vertical="center" wrapText="1"/>
    </xf>
    <xf numFmtId="167" fontId="18" fillId="4" borderId="6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43" fillId="0" borderId="15" xfId="0" applyFont="1" applyBorder="1" applyAlignment="1">
      <alignment vertical="center" wrapText="1"/>
    </xf>
    <xf numFmtId="167" fontId="19" fillId="0" borderId="5" xfId="0" applyNumberFormat="1" applyFont="1" applyBorder="1" applyAlignment="1">
      <alignment vertical="center" wrapText="1"/>
    </xf>
    <xf numFmtId="167" fontId="43" fillId="0" borderId="15" xfId="0" applyNumberFormat="1" applyFont="1" applyBorder="1" applyAlignment="1">
      <alignment vertical="top" wrapText="1"/>
    </xf>
    <xf numFmtId="167" fontId="19" fillId="0" borderId="5" xfId="0" applyNumberFormat="1" applyFont="1" applyBorder="1" applyAlignment="1">
      <alignment horizontal="center" vertical="center" wrapText="1"/>
    </xf>
    <xf numFmtId="167" fontId="18" fillId="4" borderId="15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167" fontId="19" fillId="0" borderId="4" xfId="0" applyNumberFormat="1" applyFont="1" applyBorder="1" applyAlignment="1">
      <alignment vertical="center" wrapText="1"/>
    </xf>
    <xf numFmtId="167" fontId="18" fillId="4" borderId="7" xfId="0" applyNumberFormat="1" applyFont="1" applyFill="1" applyBorder="1" applyAlignment="1">
      <alignment vertical="center" wrapText="1"/>
    </xf>
    <xf numFmtId="10" fontId="20" fillId="0" borderId="18" xfId="1" applyNumberFormat="1" applyFont="1" applyBorder="1" applyAlignment="1">
      <alignment vertical="center" wrapText="1"/>
    </xf>
    <xf numFmtId="167" fontId="18" fillId="4" borderId="6" xfId="0" applyNumberFormat="1" applyFont="1" applyFill="1" applyBorder="1" applyAlignment="1">
      <alignment vertical="center" wrapText="1"/>
    </xf>
    <xf numFmtId="10" fontId="20" fillId="0" borderId="39" xfId="1" applyNumberFormat="1" applyFont="1" applyBorder="1" applyAlignment="1">
      <alignment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9" fontId="19" fillId="0" borderId="25" xfId="1" applyFont="1" applyBorder="1" applyAlignment="1">
      <alignment vertical="center" wrapText="1"/>
    </xf>
    <xf numFmtId="9" fontId="19" fillId="5" borderId="7" xfId="1" applyFont="1" applyFill="1" applyBorder="1" applyAlignment="1">
      <alignment vertical="center" wrapText="1"/>
    </xf>
    <xf numFmtId="167" fontId="18" fillId="4" borderId="7" xfId="1" applyNumberFormat="1" applyFont="1" applyFill="1" applyBorder="1" applyAlignment="1">
      <alignment vertical="center" wrapText="1"/>
    </xf>
    <xf numFmtId="10" fontId="20" fillId="0" borderId="7" xfId="1" applyNumberFormat="1" applyFont="1" applyBorder="1" applyAlignment="1">
      <alignment vertical="center" wrapText="1"/>
    </xf>
    <xf numFmtId="0" fontId="28" fillId="2" borderId="7" xfId="0" applyFont="1" applyFill="1" applyBorder="1" applyAlignment="1">
      <alignment vertical="center" wrapText="1"/>
    </xf>
    <xf numFmtId="167" fontId="28" fillId="2" borderId="25" xfId="0" applyNumberFormat="1" applyFont="1" applyFill="1" applyBorder="1" applyAlignment="1">
      <alignment vertical="center" wrapText="1"/>
    </xf>
    <xf numFmtId="167" fontId="28" fillId="2" borderId="7" xfId="0" applyNumberFormat="1" applyFont="1" applyFill="1" applyBorder="1" applyAlignment="1">
      <alignment vertical="center" wrapText="1"/>
    </xf>
    <xf numFmtId="167" fontId="16" fillId="2" borderId="7" xfId="0" applyNumberFormat="1" applyFont="1" applyFill="1" applyBorder="1" applyAlignment="1">
      <alignment vertical="center" wrapText="1"/>
    </xf>
    <xf numFmtId="10" fontId="44" fillId="2" borderId="7" xfId="1" applyNumberFormat="1" applyFont="1" applyFill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167" fontId="28" fillId="0" borderId="26" xfId="0" applyNumberFormat="1" applyFont="1" applyBorder="1" applyAlignment="1">
      <alignment vertical="center" wrapText="1"/>
    </xf>
    <xf numFmtId="167" fontId="28" fillId="0" borderId="18" xfId="0" applyNumberFormat="1" applyFont="1" applyBorder="1" applyAlignment="1">
      <alignment vertical="center" wrapText="1"/>
    </xf>
    <xf numFmtId="167" fontId="11" fillId="4" borderId="18" xfId="0" applyNumberFormat="1" applyFont="1" applyFill="1" applyBorder="1" applyAlignment="1">
      <alignment vertical="center" wrapText="1"/>
    </xf>
    <xf numFmtId="10" fontId="45" fillId="0" borderId="18" xfId="1" applyNumberFormat="1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167" fontId="28" fillId="0" borderId="27" xfId="0" applyNumberFormat="1" applyFont="1" applyBorder="1" applyAlignment="1">
      <alignment vertical="center" wrapText="1"/>
    </xf>
    <xf numFmtId="167" fontId="28" fillId="0" borderId="19" xfId="0" applyNumberFormat="1" applyFont="1" applyBorder="1" applyAlignment="1">
      <alignment vertical="center" wrapText="1"/>
    </xf>
    <xf numFmtId="167" fontId="11" fillId="4" borderId="19" xfId="0" applyNumberFormat="1" applyFont="1" applyFill="1" applyBorder="1" applyAlignment="1">
      <alignment vertical="center" wrapText="1"/>
    </xf>
    <xf numFmtId="10" fontId="45" fillId="0" borderId="19" xfId="1" applyNumberFormat="1" applyFont="1" applyBorder="1" applyAlignment="1">
      <alignment vertical="center" wrapText="1"/>
    </xf>
    <xf numFmtId="167" fontId="28" fillId="0" borderId="39" xfId="0" applyNumberFormat="1" applyFont="1" applyBorder="1" applyAlignment="1">
      <alignment vertical="center" wrapText="1"/>
    </xf>
    <xf numFmtId="167" fontId="11" fillId="4" borderId="39" xfId="0" applyNumberFormat="1" applyFont="1" applyFill="1" applyBorder="1" applyAlignment="1">
      <alignment vertical="center" wrapText="1"/>
    </xf>
    <xf numFmtId="10" fontId="45" fillId="0" borderId="39" xfId="1" applyNumberFormat="1" applyFont="1" applyBorder="1" applyAlignment="1">
      <alignment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vertical="center" wrapText="1"/>
    </xf>
    <xf numFmtId="0" fontId="33" fillId="0" borderId="39" xfId="0" applyFont="1" applyBorder="1" applyAlignment="1">
      <alignment vertical="center" wrapText="1"/>
    </xf>
    <xf numFmtId="167" fontId="11" fillId="2" borderId="7" xfId="0" applyNumberFormat="1" applyFont="1" applyFill="1" applyBorder="1" applyAlignment="1">
      <alignment vertical="center" wrapText="1"/>
    </xf>
    <xf numFmtId="10" fontId="45" fillId="2" borderId="7" xfId="1" applyNumberFormat="1" applyFont="1" applyFill="1" applyBorder="1" applyAlignment="1">
      <alignment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vertical="center" wrapText="1"/>
    </xf>
    <xf numFmtId="0" fontId="33" fillId="0" borderId="20" xfId="0" applyFont="1" applyBorder="1" applyAlignment="1">
      <alignment vertical="center" wrapText="1"/>
    </xf>
    <xf numFmtId="167" fontId="28" fillId="0" borderId="29" xfId="0" applyNumberFormat="1" applyFont="1" applyBorder="1" applyAlignment="1">
      <alignment vertical="center" wrapText="1"/>
    </xf>
    <xf numFmtId="167" fontId="28" fillId="0" borderId="20" xfId="0" applyNumberFormat="1" applyFont="1" applyBorder="1" applyAlignment="1">
      <alignment vertical="center" wrapText="1"/>
    </xf>
    <xf numFmtId="167" fontId="11" fillId="4" borderId="20" xfId="0" applyNumberFormat="1" applyFont="1" applyFill="1" applyBorder="1" applyAlignment="1">
      <alignment vertical="center" wrapText="1"/>
    </xf>
    <xf numFmtId="10" fontId="45" fillId="0" borderId="20" xfId="1" applyNumberFormat="1" applyFont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167" fontId="28" fillId="4" borderId="26" xfId="0" applyNumberFormat="1" applyFont="1" applyFill="1" applyBorder="1" applyAlignment="1">
      <alignment vertical="center" wrapText="1"/>
    </xf>
    <xf numFmtId="167" fontId="28" fillId="4" borderId="18" xfId="0" applyNumberFormat="1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167" fontId="28" fillId="4" borderId="27" xfId="0" applyNumberFormat="1" applyFont="1" applyFill="1" applyBorder="1" applyAlignment="1">
      <alignment vertical="center" wrapText="1"/>
    </xf>
    <xf numFmtId="167" fontId="28" fillId="4" borderId="19" xfId="0" applyNumberFormat="1" applyFont="1" applyFill="1" applyBorder="1" applyAlignment="1">
      <alignment vertical="center" wrapText="1"/>
    </xf>
    <xf numFmtId="10" fontId="45" fillId="4" borderId="18" xfId="1" applyNumberFormat="1" applyFont="1" applyFill="1" applyBorder="1" applyAlignment="1">
      <alignment vertical="center" wrapText="1"/>
    </xf>
    <xf numFmtId="10" fontId="45" fillId="4" borderId="19" xfId="1" applyNumberFormat="1" applyFont="1" applyFill="1" applyBorder="1" applyAlignment="1">
      <alignment vertical="center" wrapText="1"/>
    </xf>
    <xf numFmtId="0" fontId="46" fillId="2" borderId="20" xfId="0" applyFont="1" applyFill="1" applyBorder="1" applyAlignment="1">
      <alignment vertical="center" wrapText="1"/>
    </xf>
    <xf numFmtId="167" fontId="28" fillId="2" borderId="29" xfId="0" applyNumberFormat="1" applyFont="1" applyFill="1" applyBorder="1" applyAlignment="1">
      <alignment vertical="center" wrapText="1"/>
    </xf>
    <xf numFmtId="167" fontId="28" fillId="2" borderId="20" xfId="0" applyNumberFormat="1" applyFont="1" applyFill="1" applyBorder="1" applyAlignment="1">
      <alignment vertical="center" wrapText="1"/>
    </xf>
    <xf numFmtId="167" fontId="11" fillId="2" borderId="20" xfId="0" applyNumberFormat="1" applyFont="1" applyFill="1" applyBorder="1" applyAlignment="1">
      <alignment vertical="center" wrapText="1"/>
    </xf>
    <xf numFmtId="10" fontId="45" fillId="2" borderId="20" xfId="1" applyNumberFormat="1" applyFont="1" applyFill="1" applyBorder="1" applyAlignment="1">
      <alignment vertical="center" wrapText="1"/>
    </xf>
    <xf numFmtId="0" fontId="46" fillId="2" borderId="7" xfId="0" applyFont="1" applyFill="1" applyBorder="1" applyAlignment="1">
      <alignment vertical="center" wrapText="1"/>
    </xf>
    <xf numFmtId="0" fontId="46" fillId="0" borderId="18" xfId="0" applyFont="1" applyBorder="1" applyAlignment="1">
      <alignment vertical="center" wrapText="1"/>
    </xf>
    <xf numFmtId="0" fontId="46" fillId="0" borderId="19" xfId="0" applyFont="1" applyBorder="1" applyAlignment="1">
      <alignment vertical="center" wrapText="1"/>
    </xf>
    <xf numFmtId="0" fontId="17" fillId="0" borderId="30" xfId="0" applyFont="1" applyBorder="1" applyAlignment="1">
      <alignment horizontal="center" vertical="center" wrapText="1"/>
    </xf>
    <xf numFmtId="0" fontId="46" fillId="0" borderId="15" xfId="0" applyFont="1" applyBorder="1" applyAlignment="1">
      <alignment vertical="center" wrapText="1"/>
    </xf>
    <xf numFmtId="167" fontId="28" fillId="0" borderId="5" xfId="0" applyNumberFormat="1" applyFont="1" applyBorder="1" applyAlignment="1">
      <alignment vertical="center" wrapText="1"/>
    </xf>
    <xf numFmtId="167" fontId="28" fillId="0" borderId="15" xfId="0" applyNumberFormat="1" applyFont="1" applyBorder="1" applyAlignment="1">
      <alignment vertical="center" wrapText="1"/>
    </xf>
    <xf numFmtId="167" fontId="11" fillId="4" borderId="15" xfId="0" applyNumberFormat="1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10" fontId="48" fillId="7" borderId="7" xfId="1" applyNumberFormat="1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167" fontId="19" fillId="0" borderId="3" xfId="0" applyNumberFormat="1" applyFont="1" applyBorder="1" applyAlignment="1">
      <alignment vertical="center" wrapText="1"/>
    </xf>
    <xf numFmtId="0" fontId="33" fillId="4" borderId="0" xfId="0" applyFont="1" applyFill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10" fontId="20" fillId="0" borderId="19" xfId="1" applyNumberFormat="1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167" fontId="19" fillId="0" borderId="3" xfId="0" applyNumberFormat="1" applyFont="1" applyBorder="1" applyAlignment="1">
      <alignment vertical="center" wrapText="1"/>
    </xf>
    <xf numFmtId="167" fontId="19" fillId="0" borderId="15" xfId="0" applyNumberFormat="1" applyFont="1" applyBorder="1" applyAlignment="1">
      <alignment vertical="center" wrapText="1"/>
    </xf>
    <xf numFmtId="9" fontId="19" fillId="0" borderId="3" xfId="1" applyFont="1" applyBorder="1" applyAlignment="1">
      <alignment horizontal="center" vertical="center" wrapText="1"/>
    </xf>
    <xf numFmtId="9" fontId="19" fillId="0" borderId="15" xfId="1" applyFont="1" applyBorder="1" applyAlignment="1">
      <alignment horizontal="center" vertical="center" wrapText="1"/>
    </xf>
    <xf numFmtId="168" fontId="18" fillId="4" borderId="30" xfId="1" applyNumberFormat="1" applyFont="1" applyFill="1" applyBorder="1" applyAlignment="1">
      <alignment horizontal="center" vertical="center" wrapText="1"/>
    </xf>
    <xf numFmtId="168" fontId="18" fillId="4" borderId="16" xfId="1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vertical="center" wrapText="1"/>
    </xf>
    <xf numFmtId="167" fontId="19" fillId="3" borderId="6" xfId="0" applyNumberFormat="1" applyFont="1" applyFill="1" applyBorder="1" applyAlignment="1">
      <alignment vertical="center" wrapText="1"/>
    </xf>
    <xf numFmtId="167" fontId="19" fillId="3" borderId="15" xfId="0" applyNumberFormat="1" applyFont="1" applyFill="1" applyBorder="1" applyAlignment="1">
      <alignment vertical="center" wrapText="1"/>
    </xf>
    <xf numFmtId="9" fontId="19" fillId="3" borderId="6" xfId="1" applyFont="1" applyFill="1" applyBorder="1" applyAlignment="1">
      <alignment horizontal="center" vertical="center" wrapText="1"/>
    </xf>
    <xf numFmtId="9" fontId="19" fillId="3" borderId="15" xfId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67" fontId="15" fillId="0" borderId="3" xfId="0" applyNumberFormat="1" applyFont="1" applyBorder="1" applyAlignment="1">
      <alignment horizontal="center" vertical="center" wrapText="1"/>
    </xf>
    <xf numFmtId="167" fontId="15" fillId="0" borderId="15" xfId="0" applyNumberFormat="1" applyFont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167" fontId="19" fillId="3" borderId="3" xfId="0" applyNumberFormat="1" applyFont="1" applyFill="1" applyBorder="1" applyAlignment="1">
      <alignment vertical="center" wrapText="1"/>
    </xf>
    <xf numFmtId="9" fontId="19" fillId="3" borderId="3" xfId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9" fontId="49" fillId="0" borderId="3" xfId="1" applyFont="1" applyBorder="1" applyAlignment="1">
      <alignment horizontal="center" vertical="center" wrapText="1"/>
    </xf>
    <xf numFmtId="9" fontId="49" fillId="0" borderId="6" xfId="1" applyFont="1" applyBorder="1" applyAlignment="1">
      <alignment horizontal="center" vertical="center" wrapText="1"/>
    </xf>
    <xf numFmtId="10" fontId="20" fillId="0" borderId="22" xfId="1" applyNumberFormat="1" applyFont="1" applyBorder="1" applyAlignment="1">
      <alignment vertical="center" wrapText="1"/>
    </xf>
    <xf numFmtId="10" fontId="20" fillId="0" borderId="19" xfId="1" applyNumberFormat="1" applyFont="1" applyBorder="1" applyAlignment="1">
      <alignment vertical="center" wrapText="1"/>
    </xf>
    <xf numFmtId="10" fontId="20" fillId="0" borderId="20" xfId="1" applyNumberFormat="1" applyFont="1" applyBorder="1" applyAlignment="1">
      <alignment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12" fillId="0" borderId="5" xfId="0" applyNumberFormat="1" applyFont="1" applyBorder="1" applyAlignment="1">
      <alignment horizontal="center" vertical="center" wrapText="1"/>
    </xf>
    <xf numFmtId="167" fontId="26" fillId="4" borderId="3" xfId="1" applyNumberFormat="1" applyFont="1" applyFill="1" applyBorder="1" applyAlignment="1">
      <alignment horizontal="center" vertical="center" wrapText="1"/>
    </xf>
    <xf numFmtId="167" fontId="26" fillId="4" borderId="6" xfId="1" applyNumberFormat="1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10" fontId="11" fillId="2" borderId="3" xfId="1" applyNumberFormat="1" applyFont="1" applyFill="1" applyBorder="1" applyAlignment="1">
      <alignment vertical="center" wrapText="1"/>
    </xf>
    <xf numFmtId="10" fontId="11" fillId="2" borderId="6" xfId="1" applyNumberFormat="1" applyFont="1" applyFill="1" applyBorder="1" applyAlignment="1">
      <alignment vertical="center" wrapText="1"/>
    </xf>
    <xf numFmtId="10" fontId="11" fillId="2" borderId="15" xfId="1" applyNumberFormat="1" applyFont="1" applyFill="1" applyBorder="1" applyAlignment="1">
      <alignment vertical="center" wrapText="1"/>
    </xf>
    <xf numFmtId="169" fontId="47" fillId="4" borderId="30" xfId="0" applyNumberFormat="1" applyFont="1" applyFill="1" applyBorder="1" applyAlignment="1">
      <alignment horizontal="left" wrapText="1"/>
    </xf>
    <xf numFmtId="169" fontId="47" fillId="4" borderId="25" xfId="0" applyNumberFormat="1" applyFont="1" applyFill="1" applyBorder="1" applyAlignment="1">
      <alignment horizontal="left" wrapText="1"/>
    </xf>
    <xf numFmtId="169" fontId="47" fillId="4" borderId="16" xfId="0" applyNumberFormat="1" applyFont="1" applyFill="1" applyBorder="1" applyAlignment="1">
      <alignment horizontal="left" wrapText="1"/>
    </xf>
    <xf numFmtId="0" fontId="23" fillId="0" borderId="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167" fontId="33" fillId="0" borderId="3" xfId="0" applyNumberFormat="1" applyFont="1" applyBorder="1" applyAlignment="1">
      <alignment horizontal="center" vertical="center" wrapText="1"/>
    </xf>
    <xf numFmtId="167" fontId="33" fillId="0" borderId="15" xfId="0" applyNumberFormat="1" applyFont="1" applyBorder="1" applyAlignment="1">
      <alignment horizontal="center" vertical="center" wrapText="1"/>
    </xf>
    <xf numFmtId="0" fontId="33" fillId="4" borderId="0" xfId="0" applyFont="1" applyFill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9" fontId="1" fillId="0" borderId="3" xfId="1" applyFont="1" applyBorder="1" applyAlignment="1">
      <alignment horizontal="center" vertical="center" wrapText="1"/>
    </xf>
    <xf numFmtId="9" fontId="1" fillId="0" borderId="15" xfId="1" applyFont="1" applyBorder="1" applyAlignment="1">
      <alignment horizontal="center" vertical="center" wrapText="1"/>
    </xf>
    <xf numFmtId="0" fontId="17" fillId="7" borderId="30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vertical="center" wrapText="1"/>
    </xf>
    <xf numFmtId="167" fontId="28" fillId="7" borderId="25" xfId="0" applyNumberFormat="1" applyFont="1" applyFill="1" applyBorder="1" applyAlignment="1">
      <alignment vertical="center" wrapText="1"/>
    </xf>
    <xf numFmtId="167" fontId="28" fillId="7" borderId="7" xfId="0" applyNumberFormat="1" applyFont="1" applyFill="1" applyBorder="1" applyAlignment="1">
      <alignment vertical="center" wrapText="1"/>
    </xf>
    <xf numFmtId="167" fontId="11" fillId="7" borderId="7" xfId="0" applyNumberFormat="1" applyFont="1" applyFill="1" applyBorder="1" applyAlignment="1">
      <alignment vertical="center" wrapText="1"/>
    </xf>
    <xf numFmtId="165" fontId="36" fillId="7" borderId="7" xfId="0" applyNumberFormat="1" applyFont="1" applyFill="1" applyBorder="1" applyAlignment="1">
      <alignment vertical="center" wrapText="1"/>
    </xf>
    <xf numFmtId="0" fontId="17" fillId="7" borderId="17" xfId="0" applyFont="1" applyFill="1" applyBorder="1" applyAlignment="1">
      <alignment horizontal="center" vertical="center" wrapText="1"/>
    </xf>
    <xf numFmtId="165" fontId="36" fillId="7" borderId="3" xfId="0" applyNumberFormat="1" applyFont="1" applyFill="1" applyBorder="1" applyAlignment="1">
      <alignment vertical="center" wrapText="1"/>
    </xf>
    <xf numFmtId="0" fontId="15" fillId="7" borderId="18" xfId="0" applyFont="1" applyFill="1" applyBorder="1" applyAlignment="1">
      <alignment vertical="center" wrapText="1"/>
    </xf>
    <xf numFmtId="167" fontId="28" fillId="7" borderId="26" xfId="0" applyNumberFormat="1" applyFont="1" applyFill="1" applyBorder="1" applyAlignment="1">
      <alignment vertical="center" wrapText="1"/>
    </xf>
    <xf numFmtId="167" fontId="28" fillId="7" borderId="18" xfId="0" applyNumberFormat="1" applyFont="1" applyFill="1" applyBorder="1" applyAlignment="1">
      <alignment vertical="center" wrapText="1"/>
    </xf>
    <xf numFmtId="167" fontId="11" fillId="7" borderId="18" xfId="0" applyNumberFormat="1" applyFont="1" applyFill="1" applyBorder="1" applyAlignment="1">
      <alignment vertical="center" wrapText="1"/>
    </xf>
    <xf numFmtId="165" fontId="36" fillId="7" borderId="6" xfId="0" applyNumberFormat="1" applyFont="1" applyFill="1" applyBorder="1" applyAlignment="1">
      <alignment vertical="center" wrapText="1"/>
    </xf>
    <xf numFmtId="0" fontId="15" fillId="7" borderId="19" xfId="0" applyFont="1" applyFill="1" applyBorder="1" applyAlignment="1">
      <alignment vertical="center" wrapText="1"/>
    </xf>
    <xf numFmtId="167" fontId="28" fillId="7" borderId="27" xfId="0" applyNumberFormat="1" applyFont="1" applyFill="1" applyBorder="1" applyAlignment="1">
      <alignment vertical="center" wrapText="1"/>
    </xf>
    <xf numFmtId="167" fontId="28" fillId="7" borderId="19" xfId="0" applyNumberFormat="1" applyFont="1" applyFill="1" applyBorder="1" applyAlignment="1">
      <alignment vertical="center" wrapText="1"/>
    </xf>
    <xf numFmtId="167" fontId="11" fillId="7" borderId="19" xfId="0" applyNumberFormat="1" applyFont="1" applyFill="1" applyBorder="1" applyAlignment="1">
      <alignment vertical="center" wrapText="1"/>
    </xf>
    <xf numFmtId="165" fontId="36" fillId="7" borderId="18" xfId="0" applyNumberFormat="1" applyFont="1" applyFill="1" applyBorder="1" applyAlignment="1">
      <alignment vertical="center" wrapText="1"/>
    </xf>
    <xf numFmtId="10" fontId="12" fillId="0" borderId="15" xfId="1" applyNumberFormat="1" applyFont="1" applyBorder="1" applyAlignment="1">
      <alignment vertical="center" wrapText="1"/>
    </xf>
    <xf numFmtId="0" fontId="34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tabSelected="1" view="pageBreakPreview" zoomScale="60" zoomScaleNormal="100" workbookViewId="0">
      <selection activeCell="F13" sqref="F13:G13"/>
    </sheetView>
  </sheetViews>
  <sheetFormatPr defaultRowHeight="15" x14ac:dyDescent="0.25"/>
  <cols>
    <col min="1" max="1" width="30.140625" customWidth="1"/>
    <col min="2" max="2" width="58.7109375" customWidth="1"/>
    <col min="3" max="3" width="37" style="100" customWidth="1"/>
    <col min="4" max="4" width="32.7109375" style="107" customWidth="1"/>
    <col min="5" max="5" width="37.5703125" style="107" customWidth="1"/>
    <col min="6" max="6" width="32.7109375" style="82" customWidth="1"/>
    <col min="7" max="7" width="32.5703125" customWidth="1"/>
    <col min="8" max="8" width="26" style="10" customWidth="1"/>
    <col min="9" max="9" width="35.42578125" style="4" customWidth="1"/>
    <col min="10" max="10" width="13.140625" style="4" hidden="1" customWidth="1"/>
    <col min="11" max="11" width="11.85546875" hidden="1" customWidth="1"/>
    <col min="12" max="15" width="0" hidden="1" customWidth="1"/>
    <col min="16" max="16" width="19" customWidth="1"/>
    <col min="17" max="17" width="14.5703125" customWidth="1"/>
  </cols>
  <sheetData>
    <row r="1" spans="1:10" s="34" customFormat="1" ht="45" x14ac:dyDescent="0.55000000000000004">
      <c r="A1" s="286" t="s">
        <v>88</v>
      </c>
      <c r="B1" s="286"/>
      <c r="C1" s="286"/>
      <c r="D1" s="286"/>
      <c r="E1" s="286"/>
      <c r="F1" s="75"/>
      <c r="G1" s="345" t="s">
        <v>163</v>
      </c>
      <c r="H1" s="41"/>
      <c r="I1" s="42"/>
      <c r="J1" s="42"/>
    </row>
    <row r="2" spans="1:10" s="34" customFormat="1" ht="47.25" thickBot="1" x14ac:dyDescent="0.75">
      <c r="A2" s="37" t="s">
        <v>0</v>
      </c>
      <c r="B2" s="35"/>
      <c r="C2" s="100"/>
      <c r="D2" s="100"/>
      <c r="E2" s="100"/>
      <c r="F2" s="75"/>
      <c r="G2" s="120"/>
      <c r="H2" s="41"/>
      <c r="I2" s="42"/>
      <c r="J2" s="42"/>
    </row>
    <row r="3" spans="1:10" s="44" customFormat="1" ht="33.75" x14ac:dyDescent="0.45">
      <c r="A3" s="268" t="s">
        <v>1</v>
      </c>
      <c r="B3" s="268" t="s">
        <v>2</v>
      </c>
      <c r="C3" s="118" t="s">
        <v>86</v>
      </c>
      <c r="D3" s="118" t="s">
        <v>46</v>
      </c>
      <c r="E3" s="287" t="s">
        <v>38</v>
      </c>
      <c r="F3" s="76"/>
      <c r="G3" s="121"/>
      <c r="H3" s="43"/>
      <c r="I3" s="42"/>
      <c r="J3" s="42"/>
    </row>
    <row r="4" spans="1:10" s="44" customFormat="1" ht="84.75" thickBot="1" x14ac:dyDescent="0.3">
      <c r="A4" s="269"/>
      <c r="B4" s="269"/>
      <c r="C4" s="83" t="s">
        <v>87</v>
      </c>
      <c r="D4" s="83" t="s">
        <v>89</v>
      </c>
      <c r="E4" s="288"/>
      <c r="F4" s="76"/>
      <c r="G4" s="73"/>
      <c r="H4" s="43"/>
      <c r="I4" s="42"/>
      <c r="J4" s="42"/>
    </row>
    <row r="5" spans="1:10" s="34" customFormat="1" ht="51.75" thickBot="1" x14ac:dyDescent="0.3">
      <c r="A5" s="135"/>
      <c r="B5" s="38" t="s">
        <v>6</v>
      </c>
      <c r="C5" s="84">
        <f>C6+C7+C8+C21+C22+C46+C48+C54+C55+C57</f>
        <v>204920.1</v>
      </c>
      <c r="D5" s="84">
        <f>D6+D7+D8+D21+D22+D46+D48+D54+D55+D57+D58+D62</f>
        <v>215918.6</v>
      </c>
      <c r="E5" s="108">
        <f>D5/C5-100%</f>
        <v>5.3672138555466153E-2</v>
      </c>
      <c r="F5" s="77"/>
      <c r="H5" s="41"/>
      <c r="I5" s="42"/>
      <c r="J5" s="42"/>
    </row>
    <row r="6" spans="1:10" s="34" customFormat="1" ht="35.25" thickBot="1" x14ac:dyDescent="0.3">
      <c r="A6" s="129">
        <v>2111</v>
      </c>
      <c r="B6" s="39" t="s">
        <v>7</v>
      </c>
      <c r="C6" s="85">
        <v>142769.20000000001</v>
      </c>
      <c r="D6" s="85">
        <v>167938.9</v>
      </c>
      <c r="E6" s="108">
        <f>D6/C6-100%</f>
        <v>0.17629642808112655</v>
      </c>
      <c r="F6" s="77"/>
      <c r="H6" s="41"/>
      <c r="I6" s="42"/>
      <c r="J6" s="42"/>
    </row>
    <row r="7" spans="1:10" s="34" customFormat="1" ht="35.25" thickBot="1" x14ac:dyDescent="0.3">
      <c r="A7" s="129">
        <v>2120</v>
      </c>
      <c r="B7" s="39" t="s">
        <v>8</v>
      </c>
      <c r="C7" s="85">
        <v>31408.803</v>
      </c>
      <c r="D7" s="85">
        <v>36746.557999999997</v>
      </c>
      <c r="E7" s="108">
        <f>D7/C7-100%</f>
        <v>0.16994455344254922</v>
      </c>
      <c r="F7" s="77"/>
      <c r="H7" s="41"/>
      <c r="I7" s="42"/>
      <c r="J7" s="42"/>
    </row>
    <row r="8" spans="1:10" s="34" customFormat="1" ht="51.75" thickBot="1" x14ac:dyDescent="0.3">
      <c r="A8" s="129">
        <v>2210</v>
      </c>
      <c r="B8" s="39" t="s">
        <v>9</v>
      </c>
      <c r="C8" s="85">
        <v>5867.40506</v>
      </c>
      <c r="D8" s="85">
        <v>77.078000000000003</v>
      </c>
      <c r="E8" s="108"/>
      <c r="F8" s="77"/>
      <c r="H8" s="41"/>
      <c r="I8" s="42"/>
      <c r="J8" s="42"/>
    </row>
    <row r="9" spans="1:10" s="45" customFormat="1" ht="35.25" thickBot="1" x14ac:dyDescent="0.3">
      <c r="A9" s="128" t="s">
        <v>49</v>
      </c>
      <c r="B9" s="40" t="s">
        <v>73</v>
      </c>
      <c r="C9" s="86">
        <v>71.099999999999994</v>
      </c>
      <c r="D9" s="86">
        <v>77.099999999999994</v>
      </c>
      <c r="E9" s="109">
        <f>D9/C9-100%</f>
        <v>8.4388185654008518E-2</v>
      </c>
      <c r="F9" s="77"/>
      <c r="H9" s="46"/>
      <c r="I9" s="47"/>
      <c r="J9" s="47"/>
    </row>
    <row r="10" spans="1:10" s="34" customFormat="1" ht="35.25" thickBot="1" x14ac:dyDescent="0.3">
      <c r="A10" s="128"/>
      <c r="B10" s="31" t="s">
        <v>74</v>
      </c>
      <c r="C10" s="87">
        <v>362.9</v>
      </c>
      <c r="D10" s="87"/>
      <c r="E10" s="110"/>
      <c r="F10" s="77"/>
      <c r="H10" s="41"/>
      <c r="I10" s="42"/>
      <c r="J10" s="42"/>
    </row>
    <row r="11" spans="1:10" s="34" customFormat="1" ht="102.75" thickBot="1" x14ac:dyDescent="0.3">
      <c r="A11" s="128"/>
      <c r="B11" s="31" t="s">
        <v>75</v>
      </c>
      <c r="C11" s="87">
        <v>761.2</v>
      </c>
      <c r="D11" s="87"/>
      <c r="E11" s="110"/>
      <c r="F11" s="77"/>
      <c r="H11" s="41"/>
      <c r="I11" s="42"/>
      <c r="J11" s="42"/>
    </row>
    <row r="12" spans="1:10" s="34" customFormat="1" ht="35.25" thickBot="1" x14ac:dyDescent="0.3">
      <c r="A12" s="128"/>
      <c r="B12" s="31" t="s">
        <v>76</v>
      </c>
      <c r="C12" s="87">
        <v>949.3</v>
      </c>
      <c r="D12" s="87"/>
      <c r="E12" s="110"/>
      <c r="F12" s="77"/>
      <c r="H12" s="41"/>
      <c r="I12" s="42"/>
      <c r="J12" s="42"/>
    </row>
    <row r="13" spans="1:10" s="34" customFormat="1" ht="51.75" thickBot="1" x14ac:dyDescent="0.3">
      <c r="A13" s="128"/>
      <c r="B13" s="31" t="s">
        <v>77</v>
      </c>
      <c r="C13" s="87">
        <v>83.6</v>
      </c>
      <c r="D13" s="87"/>
      <c r="E13" s="110"/>
      <c r="F13" s="77"/>
      <c r="H13" s="41"/>
      <c r="I13" s="42"/>
      <c r="J13" s="42"/>
    </row>
    <row r="14" spans="1:10" s="34" customFormat="1" ht="51.75" thickBot="1" x14ac:dyDescent="0.3">
      <c r="A14" s="128"/>
      <c r="B14" s="31" t="s">
        <v>78</v>
      </c>
      <c r="C14" s="87">
        <v>1875.4</v>
      </c>
      <c r="D14" s="87"/>
      <c r="E14" s="110"/>
      <c r="F14" s="77"/>
      <c r="H14" s="41"/>
      <c r="I14" s="42"/>
      <c r="J14" s="42"/>
    </row>
    <row r="15" spans="1:10" s="34" customFormat="1" ht="51.75" thickBot="1" x14ac:dyDescent="0.3">
      <c r="A15" s="128"/>
      <c r="B15" s="31" t="s">
        <v>79</v>
      </c>
      <c r="C15" s="87">
        <v>378.6</v>
      </c>
      <c r="D15" s="87"/>
      <c r="E15" s="110"/>
      <c r="F15" s="77"/>
      <c r="H15" s="41"/>
      <c r="I15" s="42"/>
      <c r="J15" s="42"/>
    </row>
    <row r="16" spans="1:10" s="34" customFormat="1" ht="35.25" thickBot="1" x14ac:dyDescent="0.3">
      <c r="A16" s="128"/>
      <c r="B16" s="31" t="s">
        <v>47</v>
      </c>
      <c r="C16" s="87">
        <v>685.13400000000001</v>
      </c>
      <c r="D16" s="87"/>
      <c r="E16" s="110"/>
      <c r="F16" s="77"/>
      <c r="H16" s="41"/>
      <c r="I16" s="42"/>
      <c r="J16" s="42"/>
    </row>
    <row r="17" spans="1:16" s="34" customFormat="1" ht="46.5" customHeight="1" thickBot="1" x14ac:dyDescent="0.3">
      <c r="A17" s="128"/>
      <c r="B17" s="31" t="s">
        <v>80</v>
      </c>
      <c r="C17" s="87">
        <v>286.7</v>
      </c>
      <c r="D17" s="87"/>
      <c r="E17" s="110"/>
      <c r="F17" s="77"/>
      <c r="H17" s="41"/>
      <c r="I17" s="42"/>
      <c r="J17" s="42"/>
    </row>
    <row r="18" spans="1:16" s="34" customFormat="1" ht="43.5" customHeight="1" thickBot="1" x14ac:dyDescent="0.3">
      <c r="A18" s="128"/>
      <c r="B18" s="31" t="s">
        <v>81</v>
      </c>
      <c r="C18" s="87">
        <v>49.8</v>
      </c>
      <c r="D18" s="87"/>
      <c r="E18" s="110"/>
      <c r="F18" s="77"/>
      <c r="H18" s="41"/>
      <c r="I18" s="42"/>
      <c r="J18" s="42"/>
    </row>
    <row r="19" spans="1:16" s="34" customFormat="1" ht="33" customHeight="1" thickBot="1" x14ac:dyDescent="0.3">
      <c r="A19" s="128"/>
      <c r="B19" s="31" t="s">
        <v>82</v>
      </c>
      <c r="C19" s="87">
        <v>174.3</v>
      </c>
      <c r="D19" s="87"/>
      <c r="E19" s="110"/>
      <c r="F19" s="77"/>
      <c r="H19" s="41"/>
      <c r="I19" s="42"/>
      <c r="J19" s="42"/>
    </row>
    <row r="20" spans="1:16" s="34" customFormat="1" ht="35.25" customHeight="1" thickBot="1" x14ac:dyDescent="0.3">
      <c r="A20" s="128"/>
      <c r="B20" s="31" t="s">
        <v>83</v>
      </c>
      <c r="C20" s="87">
        <f>C8-C9-C10-C11-C12-C13-C14-C15-C16-C17-C18-C19</f>
        <v>189.37106000000011</v>
      </c>
      <c r="D20" s="87"/>
      <c r="E20" s="110"/>
      <c r="F20" s="77"/>
      <c r="H20" s="41"/>
      <c r="I20" s="42"/>
      <c r="J20" s="42"/>
    </row>
    <row r="21" spans="1:16" s="34" customFormat="1" ht="35.25" thickBot="1" x14ac:dyDescent="0.3">
      <c r="A21" s="129">
        <v>2230</v>
      </c>
      <c r="B21" s="39" t="s">
        <v>10</v>
      </c>
      <c r="C21" s="85">
        <v>3990.4017399999998</v>
      </c>
      <c r="D21" s="85">
        <v>4560.1639999999998</v>
      </c>
      <c r="E21" s="108">
        <f>D21/C21-100%</f>
        <v>0.14278318252738131</v>
      </c>
      <c r="F21" s="77"/>
      <c r="H21" s="41"/>
      <c r="I21" s="42"/>
      <c r="J21" s="42"/>
    </row>
    <row r="22" spans="1:16" s="34" customFormat="1" ht="47.25" customHeight="1" x14ac:dyDescent="0.25">
      <c r="A22" s="278">
        <v>2240</v>
      </c>
      <c r="B22" s="289" t="s">
        <v>11</v>
      </c>
      <c r="C22" s="290">
        <v>9703.1840900000007</v>
      </c>
      <c r="D22" s="290">
        <v>200</v>
      </c>
      <c r="E22" s="291"/>
      <c r="F22" s="77"/>
      <c r="H22" s="41"/>
      <c r="I22" s="42"/>
      <c r="J22" s="42"/>
    </row>
    <row r="23" spans="1:16" s="34" customFormat="1" ht="33" customHeight="1" thickBot="1" x14ac:dyDescent="0.3">
      <c r="A23" s="279"/>
      <c r="B23" s="280"/>
      <c r="C23" s="282"/>
      <c r="D23" s="282"/>
      <c r="E23" s="284"/>
      <c r="F23" s="77"/>
      <c r="H23" s="41"/>
      <c r="I23" s="42"/>
      <c r="J23" s="42"/>
    </row>
    <row r="24" spans="1:16" s="34" customFormat="1" ht="35.25" thickBot="1" x14ac:dyDescent="0.3">
      <c r="A24" s="48" t="s">
        <v>50</v>
      </c>
      <c r="B24" s="49" t="s">
        <v>37</v>
      </c>
      <c r="C24" s="96">
        <v>8411</v>
      </c>
      <c r="D24" s="88"/>
      <c r="E24" s="130"/>
      <c r="F24" s="77"/>
      <c r="H24" s="41"/>
      <c r="I24" s="42"/>
      <c r="J24" s="42"/>
    </row>
    <row r="25" spans="1:16" s="34" customFormat="1" ht="35.25" thickBot="1" x14ac:dyDescent="0.4">
      <c r="A25" s="48"/>
      <c r="B25" s="50" t="s">
        <v>51</v>
      </c>
      <c r="C25" s="97">
        <v>3765.5</v>
      </c>
      <c r="D25" s="89"/>
      <c r="E25" s="130"/>
      <c r="F25" s="77"/>
      <c r="H25" s="41"/>
      <c r="I25" s="51">
        <f>C25+C26+C27+C28+C29+C30+C31+C32</f>
        <v>7986.9</v>
      </c>
      <c r="J25" s="42"/>
      <c r="P25" s="52">
        <f>C24-I25</f>
        <v>424.10000000000036</v>
      </c>
    </row>
    <row r="26" spans="1:16" s="34" customFormat="1" ht="35.25" thickBot="1" x14ac:dyDescent="0.3">
      <c r="A26" s="48"/>
      <c r="B26" s="53" t="s">
        <v>71</v>
      </c>
      <c r="C26" s="98">
        <v>701.5</v>
      </c>
      <c r="D26" s="90"/>
      <c r="E26" s="130"/>
      <c r="F26" s="77"/>
      <c r="H26" s="41"/>
      <c r="I26" s="42"/>
      <c r="J26" s="42"/>
    </row>
    <row r="27" spans="1:16" s="34" customFormat="1" ht="35.25" thickBot="1" x14ac:dyDescent="0.3">
      <c r="A27" s="48"/>
      <c r="B27" s="53" t="s">
        <v>52</v>
      </c>
      <c r="C27" s="98">
        <v>865.8</v>
      </c>
      <c r="D27" s="90"/>
      <c r="E27" s="130"/>
      <c r="F27" s="77"/>
      <c r="H27" s="41"/>
      <c r="I27" s="42"/>
      <c r="J27" s="42"/>
    </row>
    <row r="28" spans="1:16" s="34" customFormat="1" ht="35.25" thickBot="1" x14ac:dyDescent="0.3">
      <c r="A28" s="48"/>
      <c r="B28" s="53" t="s">
        <v>53</v>
      </c>
      <c r="C28" s="98">
        <v>200</v>
      </c>
      <c r="D28" s="90"/>
      <c r="E28" s="130"/>
      <c r="F28" s="77"/>
      <c r="H28" s="41"/>
      <c r="I28" s="42"/>
      <c r="J28" s="42"/>
    </row>
    <row r="29" spans="1:16" s="34" customFormat="1" ht="35.25" thickBot="1" x14ac:dyDescent="0.3">
      <c r="A29" s="48"/>
      <c r="B29" s="53" t="s">
        <v>54</v>
      </c>
      <c r="C29" s="98">
        <v>249</v>
      </c>
      <c r="D29" s="90"/>
      <c r="E29" s="130"/>
      <c r="F29" s="77"/>
      <c r="H29" s="41"/>
      <c r="I29" s="42"/>
      <c r="J29" s="42"/>
    </row>
    <row r="30" spans="1:16" s="34" customFormat="1" ht="35.25" thickBot="1" x14ac:dyDescent="0.3">
      <c r="A30" s="48"/>
      <c r="B30" s="53" t="s">
        <v>72</v>
      </c>
      <c r="C30" s="98">
        <v>521.29999999999995</v>
      </c>
      <c r="D30" s="90"/>
      <c r="E30" s="130"/>
      <c r="F30" s="77"/>
      <c r="H30" s="41"/>
      <c r="I30" s="42"/>
      <c r="J30" s="42"/>
    </row>
    <row r="31" spans="1:16" s="34" customFormat="1" ht="35.25" thickBot="1" x14ac:dyDescent="0.3">
      <c r="A31" s="48"/>
      <c r="B31" s="53" t="s">
        <v>55</v>
      </c>
      <c r="C31" s="98">
        <v>853.9</v>
      </c>
      <c r="D31" s="90"/>
      <c r="E31" s="130"/>
      <c r="F31" s="77"/>
      <c r="H31" s="41"/>
      <c r="I31" s="42"/>
      <c r="J31" s="42"/>
    </row>
    <row r="32" spans="1:16" s="34" customFormat="1" ht="63.75" customHeight="1" thickBot="1" x14ac:dyDescent="0.3">
      <c r="A32" s="48"/>
      <c r="B32" s="53" t="s">
        <v>56</v>
      </c>
      <c r="C32" s="98">
        <v>829.9</v>
      </c>
      <c r="D32" s="90"/>
      <c r="E32" s="130"/>
      <c r="F32" s="77"/>
      <c r="H32" s="41"/>
      <c r="I32" s="42"/>
      <c r="J32" s="42"/>
    </row>
    <row r="33" spans="1:10" s="34" customFormat="1" ht="35.25" thickBot="1" x14ac:dyDescent="0.3">
      <c r="A33" s="48"/>
      <c r="B33" s="53" t="s">
        <v>57</v>
      </c>
      <c r="C33" s="98">
        <v>81.099999999999994</v>
      </c>
      <c r="D33" s="90"/>
      <c r="E33" s="130"/>
      <c r="F33" s="77"/>
      <c r="H33" s="41"/>
      <c r="I33" s="42"/>
      <c r="J33" s="42"/>
    </row>
    <row r="34" spans="1:10" s="34" customFormat="1" ht="35.25" thickBot="1" x14ac:dyDescent="0.3">
      <c r="A34" s="48"/>
      <c r="B34" s="133" t="s">
        <v>65</v>
      </c>
      <c r="C34" s="99">
        <f>C24-C25-C26-C27-C28-C29-C30-C31-C32-C33</f>
        <v>342.99999999999955</v>
      </c>
      <c r="D34" s="134"/>
      <c r="E34" s="130"/>
      <c r="F34" s="77"/>
      <c r="H34" s="41"/>
      <c r="I34" s="42"/>
      <c r="J34" s="42"/>
    </row>
    <row r="35" spans="1:10" s="34" customFormat="1" ht="35.25" thickBot="1" x14ac:dyDescent="0.3">
      <c r="A35" s="48"/>
      <c r="B35" s="49" t="s">
        <v>61</v>
      </c>
      <c r="C35" s="96">
        <v>223.8</v>
      </c>
      <c r="D35" s="88"/>
      <c r="E35" s="130"/>
      <c r="F35" s="77"/>
      <c r="H35" s="41"/>
      <c r="I35" s="42"/>
      <c r="J35" s="42"/>
    </row>
    <row r="36" spans="1:10" s="34" customFormat="1" ht="35.25" thickBot="1" x14ac:dyDescent="0.3">
      <c r="A36" s="48"/>
      <c r="B36" s="49" t="s">
        <v>58</v>
      </c>
      <c r="C36" s="96">
        <v>93.8</v>
      </c>
      <c r="D36" s="88">
        <f>D22-D38-D41</f>
        <v>140.80000000000001</v>
      </c>
      <c r="E36" s="130"/>
      <c r="F36" s="77"/>
      <c r="H36" s="41"/>
      <c r="I36" s="42"/>
      <c r="J36" s="42"/>
    </row>
    <row r="37" spans="1:10" s="34" customFormat="1" ht="35.25" thickBot="1" x14ac:dyDescent="0.3">
      <c r="A37" s="48"/>
      <c r="B37" s="32" t="s">
        <v>59</v>
      </c>
      <c r="C37" s="95">
        <v>91.3</v>
      </c>
      <c r="D37" s="91">
        <v>0</v>
      </c>
      <c r="E37" s="130"/>
      <c r="F37" s="77"/>
      <c r="H37" s="41"/>
      <c r="I37" s="42"/>
      <c r="J37" s="42"/>
    </row>
    <row r="38" spans="1:10" s="34" customFormat="1" ht="51.75" thickBot="1" x14ac:dyDescent="0.3">
      <c r="A38" s="48"/>
      <c r="B38" s="49" t="s">
        <v>60</v>
      </c>
      <c r="C38" s="96">
        <v>47</v>
      </c>
      <c r="D38" s="88">
        <v>47.2</v>
      </c>
      <c r="E38" s="130"/>
      <c r="F38" s="77"/>
      <c r="H38" s="41"/>
      <c r="I38" s="42"/>
      <c r="J38" s="42"/>
    </row>
    <row r="39" spans="1:10" s="34" customFormat="1" ht="51.75" thickBot="1" x14ac:dyDescent="0.3">
      <c r="A39" s="48"/>
      <c r="B39" s="32" t="s">
        <v>62</v>
      </c>
      <c r="C39" s="95">
        <v>57.3</v>
      </c>
      <c r="D39" s="91"/>
      <c r="E39" s="130"/>
      <c r="F39" s="77"/>
      <c r="H39" s="41"/>
      <c r="I39" s="42"/>
      <c r="J39" s="42"/>
    </row>
    <row r="40" spans="1:10" s="34" customFormat="1" ht="51.75" thickBot="1" x14ac:dyDescent="0.3">
      <c r="A40" s="48"/>
      <c r="B40" s="49" t="s">
        <v>63</v>
      </c>
      <c r="C40" s="96">
        <v>374.2</v>
      </c>
      <c r="D40" s="88"/>
      <c r="E40" s="130"/>
      <c r="F40" s="77"/>
      <c r="H40" s="41"/>
      <c r="I40" s="42"/>
      <c r="J40" s="42"/>
    </row>
    <row r="41" spans="1:10" s="34" customFormat="1" ht="102.75" thickBot="1" x14ac:dyDescent="0.3">
      <c r="A41" s="48"/>
      <c r="B41" s="32" t="s">
        <v>64</v>
      </c>
      <c r="C41" s="95">
        <v>266.5</v>
      </c>
      <c r="D41" s="91">
        <v>12</v>
      </c>
      <c r="E41" s="130"/>
      <c r="F41" s="77"/>
      <c r="H41" s="41"/>
      <c r="I41" s="42"/>
      <c r="J41" s="42"/>
    </row>
    <row r="42" spans="1:10" s="34" customFormat="1" ht="35.25" thickBot="1" x14ac:dyDescent="0.3">
      <c r="A42" s="48"/>
      <c r="B42" s="49" t="s">
        <v>67</v>
      </c>
      <c r="C42" s="96">
        <v>38</v>
      </c>
      <c r="D42" s="88"/>
      <c r="E42" s="130"/>
      <c r="F42" s="77"/>
      <c r="H42" s="41"/>
      <c r="I42" s="42"/>
      <c r="J42" s="42"/>
    </row>
    <row r="43" spans="1:10" s="34" customFormat="1" ht="51.75" thickBot="1" x14ac:dyDescent="0.3">
      <c r="A43" s="48"/>
      <c r="B43" s="32" t="s">
        <v>68</v>
      </c>
      <c r="C43" s="95">
        <v>30.9</v>
      </c>
      <c r="D43" s="91"/>
      <c r="E43" s="130"/>
      <c r="F43" s="77"/>
      <c r="H43" s="41"/>
      <c r="I43" s="42"/>
      <c r="J43" s="42"/>
    </row>
    <row r="44" spans="1:10" s="34" customFormat="1" ht="35.25" thickBot="1" x14ac:dyDescent="0.3">
      <c r="A44" s="48"/>
      <c r="B44" s="49" t="s">
        <v>69</v>
      </c>
      <c r="C44" s="96">
        <v>23.8</v>
      </c>
      <c r="D44" s="88"/>
      <c r="E44" s="130"/>
      <c r="F44" s="77"/>
      <c r="H44" s="41"/>
      <c r="I44" s="42"/>
      <c r="J44" s="42"/>
    </row>
    <row r="45" spans="1:10" s="34" customFormat="1" ht="35.25" thickBot="1" x14ac:dyDescent="0.3">
      <c r="A45" s="48"/>
      <c r="B45" s="49" t="s">
        <v>66</v>
      </c>
      <c r="C45" s="96">
        <f>C22-C24-C35-C36-C37-C38-C39-C40-C41-C42-C43-C44</f>
        <v>45.584090000000842</v>
      </c>
      <c r="D45" s="134"/>
      <c r="E45" s="111"/>
      <c r="F45" s="276" t="s">
        <v>27</v>
      </c>
      <c r="G45" s="277"/>
      <c r="H45" s="41"/>
      <c r="I45" s="42"/>
      <c r="J45" s="42"/>
    </row>
    <row r="46" spans="1:10" s="34" customFormat="1" ht="45.75" thickBot="1" x14ac:dyDescent="0.5">
      <c r="A46" s="278">
        <v>2250</v>
      </c>
      <c r="B46" s="280" t="s">
        <v>12</v>
      </c>
      <c r="C46" s="282">
        <v>91.446029999999993</v>
      </c>
      <c r="D46" s="282"/>
      <c r="E46" s="284"/>
      <c r="F46" s="119" t="s">
        <v>84</v>
      </c>
      <c r="G46" s="54" t="s">
        <v>85</v>
      </c>
      <c r="H46" s="41"/>
      <c r="I46" s="42"/>
      <c r="J46" s="42"/>
    </row>
    <row r="47" spans="1:10" s="34" customFormat="1" ht="35.25" thickBot="1" x14ac:dyDescent="0.3">
      <c r="A47" s="279"/>
      <c r="B47" s="281"/>
      <c r="C47" s="283"/>
      <c r="D47" s="283"/>
      <c r="E47" s="285"/>
      <c r="F47" s="77"/>
      <c r="G47" s="55"/>
      <c r="H47" s="41"/>
      <c r="I47" s="42"/>
      <c r="J47" s="42"/>
    </row>
    <row r="48" spans="1:10" s="34" customFormat="1" ht="36.75" thickBot="1" x14ac:dyDescent="0.6">
      <c r="A48" s="56">
        <v>2270</v>
      </c>
      <c r="B48" s="57" t="s">
        <v>13</v>
      </c>
      <c r="C48" s="92">
        <f>C49+C50+C51+C53+C52</f>
        <v>6819.2855800000007</v>
      </c>
      <c r="D48" s="92">
        <f>D49+D50+D51+D53+D52</f>
        <v>5186.1509999999998</v>
      </c>
      <c r="E48" s="112"/>
      <c r="F48" s="78">
        <f>F49+F50+F51+F52+F53</f>
        <v>7733</v>
      </c>
      <c r="G48" s="58">
        <f t="shared" ref="G48:G53" si="0">D48-F48</f>
        <v>-2546.8490000000002</v>
      </c>
      <c r="H48" s="41"/>
      <c r="I48" s="42"/>
      <c r="J48" s="42"/>
    </row>
    <row r="49" spans="1:10" s="34" customFormat="1" ht="36.75" thickBot="1" x14ac:dyDescent="0.6">
      <c r="A49" s="59">
        <v>2271</v>
      </c>
      <c r="B49" s="49" t="s">
        <v>14</v>
      </c>
      <c r="C49" s="93">
        <v>4158.259</v>
      </c>
      <c r="D49" s="93">
        <v>1653.1510000000001</v>
      </c>
      <c r="E49" s="113"/>
      <c r="F49" s="79">
        <v>4200</v>
      </c>
      <c r="G49" s="60">
        <f t="shared" si="0"/>
        <v>-2546.8490000000002</v>
      </c>
      <c r="H49" s="41"/>
      <c r="I49" s="42"/>
      <c r="J49" s="42"/>
    </row>
    <row r="50" spans="1:10" s="34" customFormat="1" ht="51.75" thickBot="1" x14ac:dyDescent="0.6">
      <c r="A50" s="59">
        <v>2272</v>
      </c>
      <c r="B50" s="49" t="s">
        <v>70</v>
      </c>
      <c r="C50" s="93">
        <v>229.83897999999999</v>
      </c>
      <c r="D50" s="93">
        <v>345</v>
      </c>
      <c r="E50" s="113"/>
      <c r="F50" s="79">
        <v>345</v>
      </c>
      <c r="G50" s="61">
        <f t="shared" si="0"/>
        <v>0</v>
      </c>
      <c r="H50" s="41"/>
      <c r="I50" s="42"/>
      <c r="J50" s="42"/>
    </row>
    <row r="51" spans="1:10" s="34" customFormat="1" ht="36.75" thickBot="1" x14ac:dyDescent="0.6">
      <c r="A51" s="59">
        <v>2273</v>
      </c>
      <c r="B51" s="49" t="s">
        <v>15</v>
      </c>
      <c r="C51" s="93">
        <v>2345.5875999999998</v>
      </c>
      <c r="D51" s="93">
        <v>3100</v>
      </c>
      <c r="E51" s="113"/>
      <c r="F51" s="79">
        <v>3100</v>
      </c>
      <c r="G51" s="61">
        <f t="shared" si="0"/>
        <v>0</v>
      </c>
      <c r="H51" s="41"/>
      <c r="I51" s="42"/>
      <c r="J51" s="42"/>
    </row>
    <row r="52" spans="1:10" s="34" customFormat="1" ht="36.75" thickBot="1" x14ac:dyDescent="0.6">
      <c r="A52" s="59">
        <v>2274</v>
      </c>
      <c r="B52" s="49" t="s">
        <v>16</v>
      </c>
      <c r="C52" s="93">
        <v>0</v>
      </c>
      <c r="D52" s="93">
        <v>2</v>
      </c>
      <c r="E52" s="117"/>
      <c r="F52" s="79">
        <v>2</v>
      </c>
      <c r="G52" s="61">
        <f t="shared" si="0"/>
        <v>0</v>
      </c>
      <c r="H52" s="41"/>
      <c r="I52" s="42"/>
      <c r="J52" s="42"/>
    </row>
    <row r="53" spans="1:10" s="34" customFormat="1" ht="36.75" thickBot="1" x14ac:dyDescent="0.6">
      <c r="A53" s="128">
        <v>2275</v>
      </c>
      <c r="B53" s="133" t="s">
        <v>36</v>
      </c>
      <c r="C53" s="87">
        <v>85.6</v>
      </c>
      <c r="D53" s="87">
        <v>86</v>
      </c>
      <c r="E53" s="114"/>
      <c r="F53" s="80">
        <v>86</v>
      </c>
      <c r="G53" s="62">
        <f t="shared" si="0"/>
        <v>0</v>
      </c>
      <c r="H53" s="41"/>
      <c r="I53" s="42"/>
      <c r="J53" s="42"/>
    </row>
    <row r="54" spans="1:10" s="34" customFormat="1" ht="51.75" thickBot="1" x14ac:dyDescent="0.3">
      <c r="A54" s="128">
        <v>2282</v>
      </c>
      <c r="B54" s="31" t="s">
        <v>17</v>
      </c>
      <c r="C54" s="87">
        <v>1.25</v>
      </c>
      <c r="D54" s="87"/>
      <c r="E54" s="115"/>
      <c r="F54" s="77"/>
      <c r="H54" s="41"/>
      <c r="I54" s="42"/>
      <c r="J54" s="42"/>
    </row>
    <row r="55" spans="1:10" s="34" customFormat="1" ht="34.5" x14ac:dyDescent="0.25">
      <c r="A55" s="268">
        <v>2730</v>
      </c>
      <c r="B55" s="270" t="s">
        <v>18</v>
      </c>
      <c r="C55" s="272">
        <v>1369.1244999999999</v>
      </c>
      <c r="D55" s="272">
        <v>1209.749</v>
      </c>
      <c r="E55" s="274"/>
      <c r="F55" s="77"/>
      <c r="H55" s="41"/>
      <c r="I55" s="42"/>
      <c r="J55" s="42"/>
    </row>
    <row r="56" spans="1:10" s="34" customFormat="1" ht="35.25" thickBot="1" x14ac:dyDescent="0.3">
      <c r="A56" s="269"/>
      <c r="B56" s="271"/>
      <c r="C56" s="273"/>
      <c r="D56" s="273"/>
      <c r="E56" s="275"/>
      <c r="F56" s="77"/>
      <c r="H56" s="41"/>
      <c r="I56" s="42"/>
      <c r="J56" s="42"/>
    </row>
    <row r="57" spans="1:10" s="34" customFormat="1" ht="35.25" thickBot="1" x14ac:dyDescent="0.3">
      <c r="A57" s="63">
        <v>3000</v>
      </c>
      <c r="B57" s="64" t="s">
        <v>20</v>
      </c>
      <c r="C57" s="94">
        <f>C58+C62+C59+C60+C61</f>
        <v>2900</v>
      </c>
      <c r="D57" s="94"/>
      <c r="E57" s="116"/>
      <c r="F57" s="77"/>
      <c r="H57" s="41"/>
      <c r="I57" s="42"/>
      <c r="J57" s="42"/>
    </row>
    <row r="58" spans="1:10" s="34" customFormat="1" ht="36.75" thickBot="1" x14ac:dyDescent="0.6">
      <c r="A58" s="65">
        <v>3110</v>
      </c>
      <c r="B58" s="66" t="s">
        <v>34</v>
      </c>
      <c r="C58" s="101">
        <v>1656.95705</v>
      </c>
      <c r="D58" s="102"/>
      <c r="E58" s="36"/>
      <c r="F58" s="77"/>
      <c r="H58" s="41"/>
      <c r="I58" s="42"/>
      <c r="J58" s="42"/>
    </row>
    <row r="59" spans="1:10" s="34" customFormat="1" ht="36.75" thickBot="1" x14ac:dyDescent="0.6">
      <c r="A59" s="67">
        <v>3131</v>
      </c>
      <c r="B59" s="68" t="s">
        <v>40</v>
      </c>
      <c r="C59" s="103">
        <v>309.43400000000003</v>
      </c>
      <c r="D59" s="104"/>
      <c r="E59" s="36"/>
      <c r="F59" s="77"/>
      <c r="H59" s="41"/>
      <c r="I59" s="42"/>
      <c r="J59" s="42"/>
    </row>
    <row r="60" spans="1:10" s="34" customFormat="1" ht="36.75" thickBot="1" x14ac:dyDescent="0.6">
      <c r="A60" s="69">
        <v>3132</v>
      </c>
      <c r="B60" s="70" t="s">
        <v>35</v>
      </c>
      <c r="C60" s="105">
        <v>49.50949</v>
      </c>
      <c r="D60" s="106"/>
      <c r="E60" s="36"/>
      <c r="F60" s="77"/>
      <c r="H60" s="41"/>
      <c r="I60" s="42"/>
      <c r="J60" s="42"/>
    </row>
    <row r="61" spans="1:10" s="34" customFormat="1" ht="36.75" thickBot="1" x14ac:dyDescent="0.6">
      <c r="A61" s="67">
        <v>3141</v>
      </c>
      <c r="B61" s="68" t="s">
        <v>44</v>
      </c>
      <c r="C61" s="103">
        <v>0</v>
      </c>
      <c r="D61" s="104"/>
      <c r="E61" s="33"/>
      <c r="F61" s="77"/>
      <c r="H61" s="41"/>
      <c r="I61" s="42"/>
      <c r="J61" s="42"/>
    </row>
    <row r="62" spans="1:10" s="34" customFormat="1" ht="36.75" thickBot="1" x14ac:dyDescent="0.6">
      <c r="A62" s="69">
        <v>3142</v>
      </c>
      <c r="B62" s="70" t="s">
        <v>45</v>
      </c>
      <c r="C62" s="105">
        <v>884.09946000000002</v>
      </c>
      <c r="D62" s="106"/>
      <c r="E62" s="36"/>
      <c r="F62" s="77"/>
      <c r="G62" s="71"/>
      <c r="H62" s="41"/>
      <c r="I62" s="42"/>
      <c r="J62" s="42"/>
    </row>
    <row r="63" spans="1:10" s="34" customFormat="1" ht="105.75" customHeight="1" x14ac:dyDescent="0.25">
      <c r="A63" s="263" t="s">
        <v>48</v>
      </c>
      <c r="B63" s="263"/>
      <c r="C63" s="263"/>
      <c r="D63" s="263"/>
      <c r="E63" s="263"/>
      <c r="F63" s="263"/>
      <c r="G63" s="131"/>
      <c r="H63" s="131"/>
      <c r="I63" s="42"/>
      <c r="J63" s="42"/>
    </row>
    <row r="64" spans="1:10" s="34" customFormat="1" ht="123.75" customHeight="1" x14ac:dyDescent="0.25">
      <c r="A64" s="286" t="s">
        <v>161</v>
      </c>
      <c r="B64" s="286"/>
      <c r="C64" s="286"/>
      <c r="D64" s="286"/>
      <c r="E64" s="286"/>
      <c r="F64" s="286"/>
      <c r="G64" s="286"/>
      <c r="H64" s="131"/>
      <c r="I64" s="42"/>
      <c r="J64" s="42"/>
    </row>
    <row r="65" spans="1:10" s="34" customFormat="1" ht="33.75" thickBot="1" x14ac:dyDescent="0.3">
      <c r="A65" s="74" t="s">
        <v>0</v>
      </c>
      <c r="C65" s="100"/>
      <c r="D65" s="100"/>
      <c r="E65" s="100"/>
      <c r="F65" s="75"/>
      <c r="H65" s="131"/>
      <c r="I65" s="42"/>
      <c r="J65" s="42"/>
    </row>
    <row r="66" spans="1:10" s="34" customFormat="1" ht="33.75" x14ac:dyDescent="0.25">
      <c r="A66" s="264" t="s">
        <v>1</v>
      </c>
      <c r="B66" s="266" t="s">
        <v>32</v>
      </c>
      <c r="C66" s="118" t="s">
        <v>86</v>
      </c>
      <c r="D66" s="118" t="s">
        <v>46</v>
      </c>
      <c r="E66" s="100"/>
      <c r="F66" s="75"/>
      <c r="H66" s="131"/>
      <c r="I66" s="42"/>
      <c r="J66" s="42"/>
    </row>
    <row r="67" spans="1:10" s="34" customFormat="1" ht="84" x14ac:dyDescent="0.25">
      <c r="A67" s="265"/>
      <c r="B67" s="267"/>
      <c r="C67" s="122" t="s">
        <v>87</v>
      </c>
      <c r="D67" s="127" t="s">
        <v>89</v>
      </c>
      <c r="E67" s="100"/>
      <c r="F67" s="75"/>
      <c r="H67" s="41"/>
      <c r="I67" s="42"/>
      <c r="J67" s="42"/>
    </row>
    <row r="68" spans="1:10" s="34" customFormat="1" ht="47.25" thickBot="1" x14ac:dyDescent="0.4">
      <c r="A68" s="123">
        <v>2720</v>
      </c>
      <c r="B68" s="124" t="s">
        <v>90</v>
      </c>
      <c r="C68" s="125">
        <v>40296.300000000003</v>
      </c>
      <c r="D68" s="126">
        <v>48637.599999999999</v>
      </c>
      <c r="E68" s="100"/>
      <c r="F68" s="75"/>
      <c r="H68" s="41"/>
      <c r="I68" s="42"/>
      <c r="J68" s="42"/>
    </row>
    <row r="69" spans="1:10" s="34" customFormat="1" ht="27" x14ac:dyDescent="0.25">
      <c r="A69" s="72"/>
      <c r="C69" s="100"/>
      <c r="D69" s="100"/>
      <c r="E69" s="100"/>
      <c r="F69" s="75"/>
      <c r="H69" s="41"/>
      <c r="I69" s="42"/>
      <c r="J69" s="42"/>
    </row>
    <row r="70" spans="1:10" ht="162" customHeight="1" thickBot="1" x14ac:dyDescent="0.3">
      <c r="A70" s="319" t="s">
        <v>160</v>
      </c>
      <c r="B70" s="319"/>
      <c r="C70" s="319"/>
      <c r="D70" s="319"/>
      <c r="E70" s="319"/>
      <c r="F70" s="319"/>
      <c r="G70" s="319"/>
    </row>
    <row r="71" spans="1:10" ht="33.75" x14ac:dyDescent="0.25">
      <c r="A71" s="314" t="s">
        <v>2</v>
      </c>
      <c r="B71" s="118" t="s">
        <v>86</v>
      </c>
      <c r="C71" s="118" t="s">
        <v>46</v>
      </c>
      <c r="D71" s="316" t="s">
        <v>91</v>
      </c>
      <c r="E71" s="136"/>
      <c r="F71" s="137"/>
      <c r="G71" s="44"/>
    </row>
    <row r="72" spans="1:10" ht="105.75" thickBot="1" x14ac:dyDescent="0.3">
      <c r="A72" s="315"/>
      <c r="B72" s="138" t="s">
        <v>92</v>
      </c>
      <c r="C72" s="138" t="s">
        <v>93</v>
      </c>
      <c r="D72" s="317"/>
      <c r="E72" s="139" t="s">
        <v>94</v>
      </c>
      <c r="F72" s="140"/>
      <c r="G72" s="141"/>
    </row>
    <row r="73" spans="1:10" ht="63.75" thickBot="1" x14ac:dyDescent="0.3">
      <c r="A73" s="142" t="s">
        <v>95</v>
      </c>
      <c r="B73" s="143">
        <f>B75+B76+B77+B78+B79+B80+B83+B81+B82</f>
        <v>114166.988</v>
      </c>
      <c r="C73" s="143">
        <f>C76+C77+C78+C79+C80+C83+C81+C82</f>
        <v>81080</v>
      </c>
      <c r="D73" s="144">
        <f>C73/B73-100%</f>
        <v>-0.28981221787159694</v>
      </c>
      <c r="E73" s="145"/>
      <c r="F73" s="146"/>
      <c r="G73" s="34"/>
    </row>
    <row r="74" spans="1:10" ht="47.25" thickBot="1" x14ac:dyDescent="0.3">
      <c r="A74" s="147" t="s">
        <v>21</v>
      </c>
      <c r="B74" s="148"/>
      <c r="C74" s="149"/>
      <c r="D74" s="150"/>
      <c r="E74" s="145"/>
      <c r="F74" s="146"/>
      <c r="G74" s="34"/>
    </row>
    <row r="75" spans="1:10" ht="102" thickBot="1" x14ac:dyDescent="0.3">
      <c r="A75" s="151" t="s">
        <v>96</v>
      </c>
      <c r="B75" s="152">
        <v>23240.9</v>
      </c>
      <c r="C75" s="152">
        <f>P75-34256.8</f>
        <v>-34256.800000000003</v>
      </c>
      <c r="D75" s="153"/>
      <c r="E75" s="154"/>
      <c r="F75" s="81"/>
      <c r="G75" s="34"/>
    </row>
    <row r="76" spans="1:10" ht="68.25" thickBot="1" x14ac:dyDescent="0.3">
      <c r="A76" s="155" t="s">
        <v>22</v>
      </c>
      <c r="B76" s="156">
        <v>58548.1</v>
      </c>
      <c r="C76" s="156">
        <v>69000</v>
      </c>
      <c r="D76" s="150">
        <f>C76/B76-100%</f>
        <v>0.17851817565386408</v>
      </c>
      <c r="E76" s="145"/>
      <c r="F76" s="146"/>
      <c r="G76" s="34"/>
    </row>
    <row r="77" spans="1:10" ht="102" thickBot="1" x14ac:dyDescent="0.3">
      <c r="A77" s="155" t="s">
        <v>23</v>
      </c>
      <c r="B77" s="156">
        <v>7965.5659999999998</v>
      </c>
      <c r="C77" s="156">
        <v>11300</v>
      </c>
      <c r="D77" s="150">
        <f>C77/B77-100%</f>
        <v>0.41860603502626192</v>
      </c>
      <c r="E77" s="145"/>
      <c r="F77" s="146"/>
      <c r="G77" s="34"/>
    </row>
    <row r="78" spans="1:10" ht="102" thickBot="1" x14ac:dyDescent="0.3">
      <c r="A78" s="155" t="s">
        <v>24</v>
      </c>
      <c r="B78" s="156">
        <v>436.07</v>
      </c>
      <c r="C78" s="156">
        <v>560</v>
      </c>
      <c r="D78" s="150">
        <f>C78/B78-100%</f>
        <v>0.2841974912284726</v>
      </c>
      <c r="E78" s="145"/>
      <c r="F78" s="146"/>
      <c r="G78" s="34"/>
    </row>
    <row r="79" spans="1:10" ht="102" thickBot="1" x14ac:dyDescent="0.3">
      <c r="A79" s="155" t="s">
        <v>97</v>
      </c>
      <c r="B79" s="156">
        <v>8.1590000000000007</v>
      </c>
      <c r="C79" s="156">
        <v>220</v>
      </c>
      <c r="D79" s="150"/>
      <c r="E79" s="145"/>
      <c r="F79" s="146"/>
      <c r="G79" s="34"/>
    </row>
    <row r="80" spans="1:10" ht="114.75" thickBot="1" x14ac:dyDescent="0.3">
      <c r="A80" s="157" t="s">
        <v>98</v>
      </c>
      <c r="B80" s="158">
        <v>561.63499999999999</v>
      </c>
      <c r="C80" s="158">
        <v>0</v>
      </c>
      <c r="D80" s="159" t="s">
        <v>99</v>
      </c>
      <c r="E80" s="154"/>
      <c r="F80" s="81"/>
      <c r="G80" s="34"/>
    </row>
    <row r="81" spans="1:7" ht="86.25" thickBot="1" x14ac:dyDescent="0.3">
      <c r="A81" s="160" t="s">
        <v>100</v>
      </c>
      <c r="B81" s="158">
        <v>20320.23</v>
      </c>
      <c r="C81" s="158">
        <v>0</v>
      </c>
      <c r="D81" s="159" t="s">
        <v>99</v>
      </c>
      <c r="E81" s="154"/>
      <c r="F81" s="81"/>
      <c r="G81" s="34"/>
    </row>
    <row r="82" spans="1:7" ht="169.5" thickBot="1" x14ac:dyDescent="0.3">
      <c r="A82" s="160" t="s">
        <v>101</v>
      </c>
      <c r="B82" s="158">
        <v>2186.328</v>
      </c>
      <c r="C82" s="158">
        <v>0</v>
      </c>
      <c r="D82" s="159" t="s">
        <v>99</v>
      </c>
      <c r="E82" s="154"/>
      <c r="F82" s="81"/>
      <c r="G82" s="34"/>
    </row>
    <row r="83" spans="1:7" ht="86.25" thickBot="1" x14ac:dyDescent="0.3">
      <c r="A83" s="161" t="s">
        <v>102</v>
      </c>
      <c r="B83" s="162">
        <v>900</v>
      </c>
      <c r="C83" s="162">
        <v>0</v>
      </c>
      <c r="D83" s="163" t="s">
        <v>99</v>
      </c>
      <c r="E83" s="154"/>
      <c r="F83" s="81"/>
      <c r="G83" s="34"/>
    </row>
    <row r="84" spans="1:7" ht="84.75" customHeight="1" x14ac:dyDescent="0.25">
      <c r="A84" s="318" t="s">
        <v>103</v>
      </c>
      <c r="B84" s="318"/>
      <c r="C84" s="318"/>
      <c r="D84" s="318"/>
      <c r="E84" s="318"/>
      <c r="F84" s="318"/>
      <c r="G84" s="258"/>
    </row>
    <row r="85" spans="1:7" ht="18.75" x14ac:dyDescent="0.25">
      <c r="A85" s="164"/>
      <c r="B85" s="164"/>
      <c r="C85" s="132"/>
      <c r="D85" s="132"/>
      <c r="E85" s="132"/>
      <c r="F85" s="81"/>
      <c r="G85" s="34"/>
    </row>
    <row r="86" spans="1:7" ht="45" x14ac:dyDescent="0.25">
      <c r="A86" s="319" t="s">
        <v>104</v>
      </c>
      <c r="B86" s="319"/>
      <c r="C86" s="319"/>
      <c r="D86" s="319"/>
      <c r="E86" s="319"/>
      <c r="F86" s="319"/>
      <c r="G86" s="256"/>
    </row>
    <row r="87" spans="1:7" ht="45.75" thickBot="1" x14ac:dyDescent="0.45">
      <c r="A87" s="259"/>
      <c r="B87" s="259"/>
      <c r="C87" s="165"/>
      <c r="D87" s="165"/>
      <c r="E87" s="166" t="s">
        <v>105</v>
      </c>
      <c r="F87" s="165"/>
      <c r="G87" s="256"/>
    </row>
    <row r="88" spans="1:7" ht="33.75" x14ac:dyDescent="0.25">
      <c r="A88" s="298" t="s">
        <v>1</v>
      </c>
      <c r="B88" s="268" t="s">
        <v>2</v>
      </c>
      <c r="C88" s="118" t="s">
        <v>86</v>
      </c>
      <c r="D88" s="118" t="s">
        <v>46</v>
      </c>
      <c r="E88" s="301" t="s">
        <v>106</v>
      </c>
      <c r="F88" s="303" t="s">
        <v>107</v>
      </c>
      <c r="G88" s="293" t="s">
        <v>108</v>
      </c>
    </row>
    <row r="89" spans="1:7" ht="84.75" thickBot="1" x14ac:dyDescent="0.3">
      <c r="A89" s="300"/>
      <c r="B89" s="269"/>
      <c r="C89" s="83" t="s">
        <v>87</v>
      </c>
      <c r="D89" s="83" t="s">
        <v>89</v>
      </c>
      <c r="E89" s="302"/>
      <c r="F89" s="304"/>
      <c r="G89" s="294"/>
    </row>
    <row r="90" spans="1:7" ht="33.75" thickBot="1" x14ac:dyDescent="0.3">
      <c r="A90" s="167"/>
      <c r="B90" s="168" t="s">
        <v>25</v>
      </c>
      <c r="C90" s="169">
        <f>C92+C96+C100+C111+C112+C113+C125+C126+C132+C139+C142+C147+C155+C156+C157+C158+C159+C160+C138</f>
        <v>114166.95999999996</v>
      </c>
      <c r="D90" s="170">
        <f>D92+D96+D100+D111+D112+D113+D125+D126+D132+D139+D142+D147+D155+D156+D157+D158+D159+D160+D138</f>
        <v>81080</v>
      </c>
      <c r="E90" s="170">
        <f>E92+E96+E100+E111+E112+E113+E125+E126+E132+E139+E142+E147+E155+E156+E157+E158+E159+E160+E138</f>
        <v>78176.607000000004</v>
      </c>
      <c r="F90" s="171">
        <f>D90-E90</f>
        <v>2903.3929999999964</v>
      </c>
      <c r="G90" s="255">
        <f>D90/E90-100%</f>
        <v>3.713889757328559E-2</v>
      </c>
    </row>
    <row r="91" spans="1:7" ht="33.75" thickBot="1" x14ac:dyDescent="0.3">
      <c r="A91" s="261"/>
      <c r="B91" s="172"/>
      <c r="C91" s="173"/>
      <c r="D91" s="174"/>
      <c r="E91" s="173"/>
      <c r="F91" s="175"/>
      <c r="G91" s="176"/>
    </row>
    <row r="92" spans="1:7" ht="34.5" x14ac:dyDescent="0.25">
      <c r="A92" s="177">
        <v>2111</v>
      </c>
      <c r="B92" s="178" t="s">
        <v>7</v>
      </c>
      <c r="C92" s="95">
        <v>53365.627</v>
      </c>
      <c r="D92" s="91">
        <v>63600</v>
      </c>
      <c r="E92" s="179">
        <f>D92</f>
        <v>63600</v>
      </c>
      <c r="F92" s="180">
        <f>D92-E92</f>
        <v>0</v>
      </c>
      <c r="G92" s="295"/>
    </row>
    <row r="93" spans="1:7" ht="34.5" x14ac:dyDescent="0.25">
      <c r="A93" s="181"/>
      <c r="B93" s="178"/>
      <c r="C93" s="95"/>
      <c r="D93" s="91"/>
      <c r="E93" s="182"/>
      <c r="F93" s="183"/>
      <c r="G93" s="296"/>
    </row>
    <row r="94" spans="1:7" ht="69" x14ac:dyDescent="0.25">
      <c r="A94" s="181"/>
      <c r="B94" s="178" t="s">
        <v>109</v>
      </c>
      <c r="C94" s="95"/>
      <c r="D94" s="91"/>
      <c r="E94" s="182"/>
      <c r="F94" s="183"/>
      <c r="G94" s="296"/>
    </row>
    <row r="95" spans="1:7" ht="36.75" thickBot="1" x14ac:dyDescent="0.3">
      <c r="A95" s="184"/>
      <c r="B95" s="185"/>
      <c r="C95" s="186"/>
      <c r="D95" s="187"/>
      <c r="E95" s="188"/>
      <c r="F95" s="189"/>
      <c r="G95" s="297"/>
    </row>
    <row r="96" spans="1:7" ht="69.75" thickBot="1" x14ac:dyDescent="0.3">
      <c r="A96" s="177">
        <v>2120</v>
      </c>
      <c r="B96" s="190" t="s">
        <v>8</v>
      </c>
      <c r="C96" s="191">
        <v>11740.44</v>
      </c>
      <c r="D96" s="257">
        <v>5169.8029999999999</v>
      </c>
      <c r="E96" s="191">
        <f>E92*I96</f>
        <v>0</v>
      </c>
      <c r="F96" s="192">
        <f>D96-E96</f>
        <v>5169.8029999999999</v>
      </c>
      <c r="G96" s="193"/>
    </row>
    <row r="97" spans="1:7" ht="34.5" x14ac:dyDescent="0.25">
      <c r="A97" s="181"/>
      <c r="B97" s="178"/>
      <c r="C97" s="95"/>
      <c r="D97" s="91"/>
      <c r="E97" s="95"/>
      <c r="F97" s="194"/>
      <c r="G97" s="260"/>
    </row>
    <row r="98" spans="1:7" ht="35.25" thickBot="1" x14ac:dyDescent="0.3">
      <c r="A98" s="181"/>
      <c r="B98" s="178"/>
      <c r="C98" s="95"/>
      <c r="D98" s="91"/>
      <c r="E98" s="95"/>
      <c r="F98" s="194"/>
      <c r="G98" s="195"/>
    </row>
    <row r="99" spans="1:7" ht="35.25" thickBot="1" x14ac:dyDescent="0.3">
      <c r="A99" s="196" t="s">
        <v>5</v>
      </c>
      <c r="B99" s="197"/>
      <c r="C99" s="198">
        <f>C96/C92</f>
        <v>0.22000003860162648</v>
      </c>
      <c r="D99" s="199">
        <f>D96/D92</f>
        <v>8.1286210691823901E-2</v>
      </c>
      <c r="E99" s="198">
        <f>E96/E92</f>
        <v>0</v>
      </c>
      <c r="F99" s="200"/>
      <c r="G99" s="201"/>
    </row>
    <row r="100" spans="1:7" ht="30.75" thickBot="1" x14ac:dyDescent="0.3">
      <c r="A100" s="298">
        <v>2210</v>
      </c>
      <c r="B100" s="202" t="s">
        <v>110</v>
      </c>
      <c r="C100" s="203">
        <v>3847.558</v>
      </c>
      <c r="D100" s="204">
        <v>262.89999999999998</v>
      </c>
      <c r="E100" s="203">
        <v>900</v>
      </c>
      <c r="F100" s="205">
        <f>D100-E100</f>
        <v>-637.1</v>
      </c>
      <c r="G100" s="206"/>
    </row>
    <row r="101" spans="1:7" ht="30" x14ac:dyDescent="0.25">
      <c r="A101" s="299"/>
      <c r="B101" s="207" t="s">
        <v>111</v>
      </c>
      <c r="C101" s="208">
        <v>136.30000000000001</v>
      </c>
      <c r="D101" s="209"/>
      <c r="E101" s="208">
        <v>150</v>
      </c>
      <c r="F101" s="210"/>
      <c r="G101" s="211"/>
    </row>
    <row r="102" spans="1:7" ht="30" x14ac:dyDescent="0.25">
      <c r="A102" s="299"/>
      <c r="B102" s="212" t="s">
        <v>112</v>
      </c>
      <c r="C102" s="213">
        <v>80.5</v>
      </c>
      <c r="D102" s="214"/>
      <c r="E102" s="213">
        <v>100</v>
      </c>
      <c r="F102" s="215"/>
      <c r="G102" s="216"/>
    </row>
    <row r="103" spans="1:7" ht="30" x14ac:dyDescent="0.25">
      <c r="A103" s="299"/>
      <c r="B103" s="212" t="s">
        <v>113</v>
      </c>
      <c r="C103" s="213">
        <v>90.8</v>
      </c>
      <c r="D103" s="214">
        <v>212.9</v>
      </c>
      <c r="E103" s="213">
        <v>100</v>
      </c>
      <c r="F103" s="215"/>
      <c r="G103" s="216"/>
    </row>
    <row r="104" spans="1:7" ht="30" x14ac:dyDescent="0.25">
      <c r="A104" s="299"/>
      <c r="B104" s="212" t="s">
        <v>114</v>
      </c>
      <c r="C104" s="213">
        <v>213.1</v>
      </c>
      <c r="D104" s="214">
        <v>50</v>
      </c>
      <c r="E104" s="213">
        <v>200</v>
      </c>
      <c r="F104" s="215"/>
      <c r="G104" s="216"/>
    </row>
    <row r="105" spans="1:7" ht="30" x14ac:dyDescent="0.25">
      <c r="A105" s="299"/>
      <c r="B105" s="212" t="s">
        <v>115</v>
      </c>
      <c r="C105" s="213">
        <v>52.6</v>
      </c>
      <c r="D105" s="214"/>
      <c r="E105" s="213"/>
      <c r="F105" s="215"/>
      <c r="G105" s="216"/>
    </row>
    <row r="106" spans="1:7" ht="30" x14ac:dyDescent="0.25">
      <c r="A106" s="299"/>
      <c r="B106" s="212" t="s">
        <v>116</v>
      </c>
      <c r="C106" s="213">
        <v>129.6</v>
      </c>
      <c r="D106" s="214"/>
      <c r="E106" s="213">
        <v>200</v>
      </c>
      <c r="F106" s="215"/>
      <c r="G106" s="216"/>
    </row>
    <row r="107" spans="1:7" ht="30" x14ac:dyDescent="0.25">
      <c r="A107" s="299"/>
      <c r="B107" s="212" t="s">
        <v>47</v>
      </c>
      <c r="C107" s="213">
        <v>386.6</v>
      </c>
      <c r="D107" s="214"/>
      <c r="E107" s="213"/>
      <c r="F107" s="215"/>
      <c r="G107" s="216"/>
    </row>
    <row r="108" spans="1:7" ht="54" x14ac:dyDescent="0.25">
      <c r="A108" s="261"/>
      <c r="B108" s="212" t="s">
        <v>117</v>
      </c>
      <c r="C108" s="213">
        <v>73</v>
      </c>
      <c r="D108" s="214"/>
      <c r="E108" s="213">
        <v>100</v>
      </c>
      <c r="F108" s="215"/>
      <c r="G108" s="216"/>
    </row>
    <row r="109" spans="1:7" ht="54" x14ac:dyDescent="0.25">
      <c r="A109" s="261"/>
      <c r="B109" s="212" t="s">
        <v>118</v>
      </c>
      <c r="C109" s="213">
        <v>468.2</v>
      </c>
      <c r="D109" s="214"/>
      <c r="E109" s="213">
        <f>D109</f>
        <v>0</v>
      </c>
      <c r="F109" s="215"/>
      <c r="G109" s="216"/>
    </row>
    <row r="110" spans="1:7" ht="81.75" thickBot="1" x14ac:dyDescent="0.3">
      <c r="A110" s="254"/>
      <c r="B110" s="212" t="s">
        <v>119</v>
      </c>
      <c r="C110" s="213">
        <f>C100-C101-C102-C103-C104-C105-C106-C107-C108-C109</f>
        <v>2216.8580000000002</v>
      </c>
      <c r="D110" s="214"/>
      <c r="E110" s="213">
        <f>E100-E101-E102-E103-E104-E105-E106-E107-E108-E109</f>
        <v>50</v>
      </c>
      <c r="F110" s="215"/>
      <c r="G110" s="216"/>
    </row>
    <row r="111" spans="1:7" ht="41.25" thickBot="1" x14ac:dyDescent="0.3">
      <c r="A111" s="220">
        <v>2220</v>
      </c>
      <c r="B111" s="221" t="s">
        <v>120</v>
      </c>
      <c r="C111" s="203">
        <v>0</v>
      </c>
      <c r="D111" s="204">
        <v>0</v>
      </c>
      <c r="E111" s="203">
        <v>0</v>
      </c>
      <c r="F111" s="205"/>
      <c r="G111" s="206"/>
    </row>
    <row r="112" spans="1:7" ht="33.75" thickBot="1" x14ac:dyDescent="0.3">
      <c r="A112" s="220">
        <v>2230</v>
      </c>
      <c r="B112" s="202" t="s">
        <v>121</v>
      </c>
      <c r="C112" s="203">
        <v>0</v>
      </c>
      <c r="D112" s="204">
        <v>0</v>
      </c>
      <c r="E112" s="203">
        <v>0</v>
      </c>
      <c r="F112" s="205"/>
      <c r="G112" s="206"/>
    </row>
    <row r="113" spans="1:7" ht="60.75" thickBot="1" x14ac:dyDescent="0.3">
      <c r="A113" s="220">
        <v>2240</v>
      </c>
      <c r="B113" s="202" t="s">
        <v>122</v>
      </c>
      <c r="C113" s="203">
        <v>2324.855</v>
      </c>
      <c r="D113" s="204">
        <v>511.3</v>
      </c>
      <c r="E113" s="203">
        <v>900</v>
      </c>
      <c r="F113" s="205">
        <f>D113-E113</f>
        <v>-388.7</v>
      </c>
      <c r="G113" s="206"/>
    </row>
    <row r="114" spans="1:7" ht="54" x14ac:dyDescent="0.25">
      <c r="A114" s="261"/>
      <c r="B114" s="207" t="s">
        <v>123</v>
      </c>
      <c r="C114" s="208">
        <v>103.9</v>
      </c>
      <c r="D114" s="209">
        <v>30</v>
      </c>
      <c r="E114" s="208">
        <v>50</v>
      </c>
      <c r="F114" s="210"/>
      <c r="G114" s="211"/>
    </row>
    <row r="115" spans="1:7" ht="81" x14ac:dyDescent="0.25">
      <c r="A115" s="261"/>
      <c r="B115" s="212" t="s">
        <v>124</v>
      </c>
      <c r="C115" s="213">
        <v>20.8</v>
      </c>
      <c r="D115" s="214">
        <v>50</v>
      </c>
      <c r="E115" s="213">
        <v>50</v>
      </c>
      <c r="F115" s="215"/>
      <c r="G115" s="216"/>
    </row>
    <row r="116" spans="1:7" ht="33" x14ac:dyDescent="0.25">
      <c r="A116" s="261"/>
      <c r="B116" s="212" t="s">
        <v>125</v>
      </c>
      <c r="C116" s="213">
        <v>37.1</v>
      </c>
      <c r="D116" s="214">
        <v>20.3</v>
      </c>
      <c r="E116" s="213">
        <v>20.3</v>
      </c>
      <c r="F116" s="215"/>
      <c r="G116" s="216"/>
    </row>
    <row r="117" spans="1:7" ht="33" x14ac:dyDescent="0.25">
      <c r="A117" s="261"/>
      <c r="B117" s="212" t="s">
        <v>126</v>
      </c>
      <c r="C117" s="213">
        <v>5</v>
      </c>
      <c r="D117" s="214">
        <v>96</v>
      </c>
      <c r="E117" s="213">
        <v>96</v>
      </c>
      <c r="F117" s="215"/>
      <c r="G117" s="216"/>
    </row>
    <row r="118" spans="1:7" ht="54" x14ac:dyDescent="0.25">
      <c r="A118" s="261"/>
      <c r="B118" s="212" t="s">
        <v>127</v>
      </c>
      <c r="C118" s="213">
        <v>205</v>
      </c>
      <c r="D118" s="214">
        <v>37</v>
      </c>
      <c r="E118" s="213">
        <v>50</v>
      </c>
      <c r="F118" s="215"/>
      <c r="G118" s="216"/>
    </row>
    <row r="119" spans="1:7" ht="33" x14ac:dyDescent="0.25">
      <c r="A119" s="261"/>
      <c r="B119" s="212" t="s">
        <v>128</v>
      </c>
      <c r="C119" s="213">
        <v>283.39999999999998</v>
      </c>
      <c r="D119" s="214"/>
      <c r="E119" s="213"/>
      <c r="F119" s="215"/>
      <c r="G119" s="216"/>
    </row>
    <row r="120" spans="1:7" ht="33" x14ac:dyDescent="0.25">
      <c r="A120" s="261"/>
      <c r="B120" s="212" t="s">
        <v>37</v>
      </c>
      <c r="C120" s="213">
        <v>168.5</v>
      </c>
      <c r="D120" s="214"/>
      <c r="E120" s="213"/>
      <c r="F120" s="215"/>
      <c r="G120" s="216"/>
    </row>
    <row r="121" spans="1:7" ht="81" x14ac:dyDescent="0.25">
      <c r="A121" s="261"/>
      <c r="B121" s="212" t="s">
        <v>129</v>
      </c>
      <c r="C121" s="213">
        <v>75.099999999999994</v>
      </c>
      <c r="D121" s="214">
        <v>30</v>
      </c>
      <c r="E121" s="213">
        <v>80</v>
      </c>
      <c r="F121" s="215"/>
      <c r="G121" s="216"/>
    </row>
    <row r="122" spans="1:7" ht="33" x14ac:dyDescent="0.25">
      <c r="A122" s="261"/>
      <c r="B122" s="212" t="s">
        <v>130</v>
      </c>
      <c r="C122" s="213">
        <v>4.3</v>
      </c>
      <c r="D122" s="214">
        <v>188</v>
      </c>
      <c r="E122" s="213">
        <v>100</v>
      </c>
      <c r="F122" s="215"/>
      <c r="G122" s="216"/>
    </row>
    <row r="123" spans="1:7" ht="33" x14ac:dyDescent="0.25">
      <c r="A123" s="261"/>
      <c r="B123" s="212" t="s">
        <v>131</v>
      </c>
      <c r="C123" s="213">
        <v>118.9</v>
      </c>
      <c r="D123" s="214">
        <v>60</v>
      </c>
      <c r="E123" s="213">
        <v>400</v>
      </c>
      <c r="F123" s="215"/>
      <c r="G123" s="216"/>
    </row>
    <row r="124" spans="1:7" ht="57.75" thickBot="1" x14ac:dyDescent="0.3">
      <c r="A124" s="261"/>
      <c r="B124" s="222" t="s">
        <v>132</v>
      </c>
      <c r="C124" s="217">
        <f>C113-C114-C115-C116-C117-C118-C119-C120-C121-C122-C123</f>
        <v>1302.8549999999998</v>
      </c>
      <c r="D124" s="217">
        <f>D113-D114-D115-D116-D117-D118-D119-D120-D121-D122-D123</f>
        <v>0</v>
      </c>
      <c r="E124" s="217">
        <f>E113-E114-E115-E116-E117-E118-E119-E120-E121-E122-E123</f>
        <v>53.700000000000045</v>
      </c>
      <c r="F124" s="218"/>
      <c r="G124" s="219"/>
    </row>
    <row r="125" spans="1:7" ht="33.75" thickBot="1" x14ac:dyDescent="0.3">
      <c r="A125" s="220">
        <v>2250</v>
      </c>
      <c r="B125" s="202" t="s">
        <v>26</v>
      </c>
      <c r="C125" s="203">
        <v>547.90599999999995</v>
      </c>
      <c r="D125" s="204">
        <v>5</v>
      </c>
      <c r="E125" s="203">
        <v>50</v>
      </c>
      <c r="F125" s="223">
        <f>D125-E125</f>
        <v>-45</v>
      </c>
      <c r="G125" s="224"/>
    </row>
    <row r="126" spans="1:7" ht="60.75" thickBot="1" x14ac:dyDescent="0.3">
      <c r="A126" s="225">
        <v>2270</v>
      </c>
      <c r="B126" s="202" t="s">
        <v>133</v>
      </c>
      <c r="C126" s="203">
        <f>C127+C128+C129+C130+C131</f>
        <v>14936.650000000001</v>
      </c>
      <c r="D126" s="204">
        <f>D127+D128+D129+D130+D131</f>
        <v>8795.9969999999994</v>
      </c>
      <c r="E126" s="204">
        <f>E127+E128+E129+E130+E131</f>
        <v>12389.507</v>
      </c>
      <c r="F126" s="223">
        <f>D126-E126</f>
        <v>-3593.51</v>
      </c>
      <c r="G126" s="224"/>
    </row>
    <row r="127" spans="1:7" ht="33" x14ac:dyDescent="0.25">
      <c r="A127" s="261">
        <v>2271</v>
      </c>
      <c r="B127" s="207" t="s">
        <v>14</v>
      </c>
      <c r="C127" s="208">
        <v>6971.0929999999998</v>
      </c>
      <c r="D127" s="209">
        <v>3415.71</v>
      </c>
      <c r="E127" s="208">
        <v>5496.5069999999996</v>
      </c>
      <c r="F127" s="210"/>
      <c r="G127" s="211"/>
    </row>
    <row r="128" spans="1:7" ht="33" x14ac:dyDescent="0.25">
      <c r="A128" s="261">
        <v>2272</v>
      </c>
      <c r="B128" s="212" t="s">
        <v>28</v>
      </c>
      <c r="C128" s="213">
        <v>2177.8209999999999</v>
      </c>
      <c r="D128" s="214">
        <v>1433.317</v>
      </c>
      <c r="E128" s="213">
        <v>2427.3000000000002</v>
      </c>
      <c r="F128" s="215"/>
      <c r="G128" s="216"/>
    </row>
    <row r="129" spans="1:7" ht="33" x14ac:dyDescent="0.25">
      <c r="A129" s="261">
        <v>2273</v>
      </c>
      <c r="B129" s="212" t="s">
        <v>29</v>
      </c>
      <c r="C129" s="213">
        <v>5277</v>
      </c>
      <c r="D129" s="214">
        <v>3592.7310000000002</v>
      </c>
      <c r="E129" s="213">
        <v>4102.7</v>
      </c>
      <c r="F129" s="215"/>
      <c r="G129" s="216"/>
    </row>
    <row r="130" spans="1:7" ht="33" x14ac:dyDescent="0.25">
      <c r="A130" s="261">
        <v>2274</v>
      </c>
      <c r="B130" s="212" t="s">
        <v>16</v>
      </c>
      <c r="C130" s="213">
        <v>221.93</v>
      </c>
      <c r="D130" s="214">
        <v>107.551</v>
      </c>
      <c r="E130" s="213">
        <v>116.3</v>
      </c>
      <c r="F130" s="215"/>
      <c r="G130" s="216"/>
    </row>
    <row r="131" spans="1:7" ht="33.75" thickBot="1" x14ac:dyDescent="0.3">
      <c r="A131" s="226">
        <v>2275</v>
      </c>
      <c r="B131" s="227" t="s">
        <v>33</v>
      </c>
      <c r="C131" s="213">
        <v>288.80599999999998</v>
      </c>
      <c r="D131" s="214">
        <v>246.68799999999999</v>
      </c>
      <c r="E131" s="213">
        <v>246.7</v>
      </c>
      <c r="F131" s="215"/>
      <c r="G131" s="216"/>
    </row>
    <row r="132" spans="1:7" ht="90.75" thickBot="1" x14ac:dyDescent="0.3">
      <c r="A132" s="298">
        <v>2282</v>
      </c>
      <c r="B132" s="202" t="s">
        <v>134</v>
      </c>
      <c r="C132" s="203">
        <v>167.7</v>
      </c>
      <c r="D132" s="204">
        <v>0</v>
      </c>
      <c r="E132" s="203">
        <v>70</v>
      </c>
      <c r="F132" s="223">
        <f>D132-E132</f>
        <v>-70</v>
      </c>
      <c r="G132" s="224"/>
    </row>
    <row r="133" spans="1:7" ht="30" x14ac:dyDescent="0.25">
      <c r="A133" s="299"/>
      <c r="B133" s="207" t="s">
        <v>135</v>
      </c>
      <c r="C133" s="208">
        <v>0</v>
      </c>
      <c r="D133" s="209">
        <v>0</v>
      </c>
      <c r="E133" s="208"/>
      <c r="F133" s="210"/>
      <c r="G133" s="211"/>
    </row>
    <row r="134" spans="1:7" ht="30" x14ac:dyDescent="0.25">
      <c r="A134" s="299"/>
      <c r="B134" s="212" t="s">
        <v>136</v>
      </c>
      <c r="C134" s="213">
        <v>37.380000000000003</v>
      </c>
      <c r="D134" s="214"/>
      <c r="E134" s="213"/>
      <c r="F134" s="215"/>
      <c r="G134" s="216"/>
    </row>
    <row r="135" spans="1:7" ht="81" x14ac:dyDescent="0.25">
      <c r="A135" s="299"/>
      <c r="B135" s="212" t="s">
        <v>137</v>
      </c>
      <c r="C135" s="213"/>
      <c r="D135" s="214"/>
      <c r="E135" s="213">
        <v>40</v>
      </c>
      <c r="F135" s="215"/>
      <c r="G135" s="216"/>
    </row>
    <row r="136" spans="1:7" ht="30" x14ac:dyDescent="0.25">
      <c r="A136" s="299"/>
      <c r="B136" s="227" t="s">
        <v>138</v>
      </c>
      <c r="C136" s="213"/>
      <c r="D136" s="214"/>
      <c r="E136" s="213">
        <v>30</v>
      </c>
      <c r="F136" s="215"/>
      <c r="G136" s="216"/>
    </row>
    <row r="137" spans="1:7" ht="30.75" thickBot="1" x14ac:dyDescent="0.3">
      <c r="A137" s="300"/>
      <c r="B137" s="228" t="s">
        <v>139</v>
      </c>
      <c r="C137" s="229">
        <f>C132-C133-C134-C135-C136</f>
        <v>130.32</v>
      </c>
      <c r="D137" s="230"/>
      <c r="E137" s="229"/>
      <c r="F137" s="231"/>
      <c r="G137" s="232"/>
    </row>
    <row r="138" spans="1:7" ht="81.75" thickBot="1" x14ac:dyDescent="0.3">
      <c r="A138" s="326">
        <v>2720</v>
      </c>
      <c r="B138" s="327" t="s">
        <v>30</v>
      </c>
      <c r="C138" s="328">
        <v>3632.8809999999999</v>
      </c>
      <c r="D138" s="329"/>
      <c r="E138" s="328">
        <f>D138</f>
        <v>0</v>
      </c>
      <c r="F138" s="330">
        <f>D138-E138</f>
        <v>0</v>
      </c>
      <c r="G138" s="331" t="s">
        <v>140</v>
      </c>
    </row>
    <row r="139" spans="1:7" ht="60.75" thickBot="1" x14ac:dyDescent="0.3">
      <c r="A139" s="332">
        <v>2730</v>
      </c>
      <c r="B139" s="327" t="s">
        <v>141</v>
      </c>
      <c r="C139" s="328">
        <v>154.15</v>
      </c>
      <c r="D139" s="329"/>
      <c r="E139" s="328">
        <f>D139</f>
        <v>0</v>
      </c>
      <c r="F139" s="330">
        <f>D139-E139</f>
        <v>0</v>
      </c>
      <c r="G139" s="333" t="s">
        <v>140</v>
      </c>
    </row>
    <row r="140" spans="1:7" ht="54" hidden="1" x14ac:dyDescent="0.25">
      <c r="A140" s="332"/>
      <c r="B140" s="334" t="s">
        <v>142</v>
      </c>
      <c r="C140" s="335"/>
      <c r="D140" s="336"/>
      <c r="E140" s="335"/>
      <c r="F140" s="337"/>
      <c r="G140" s="338"/>
    </row>
    <row r="141" spans="1:7" ht="30.75" thickBot="1" x14ac:dyDescent="0.3">
      <c r="A141" s="332"/>
      <c r="B141" s="339" t="s">
        <v>143</v>
      </c>
      <c r="C141" s="340">
        <f>C139-C140</f>
        <v>154.15</v>
      </c>
      <c r="D141" s="341">
        <f>D139-D140</f>
        <v>0</v>
      </c>
      <c r="E141" s="341"/>
      <c r="F141" s="342"/>
      <c r="G141" s="343"/>
    </row>
    <row r="142" spans="1:7" ht="60.75" thickBot="1" x14ac:dyDescent="0.3">
      <c r="A142" s="305">
        <v>2800</v>
      </c>
      <c r="B142" s="202" t="s">
        <v>144</v>
      </c>
      <c r="C142" s="203">
        <v>90.162000000000006</v>
      </c>
      <c r="D142" s="204">
        <v>60</v>
      </c>
      <c r="E142" s="203">
        <f>D142</f>
        <v>60</v>
      </c>
      <c r="F142" s="223">
        <f>D142-E142</f>
        <v>0</v>
      </c>
      <c r="G142" s="224"/>
    </row>
    <row r="143" spans="1:7" ht="54" x14ac:dyDescent="0.25">
      <c r="A143" s="306"/>
      <c r="B143" s="233" t="s">
        <v>145</v>
      </c>
      <c r="C143" s="234">
        <f>C142-C144</f>
        <v>89.533000000000001</v>
      </c>
      <c r="D143" s="235">
        <v>30</v>
      </c>
      <c r="E143" s="234">
        <f>D143</f>
        <v>30</v>
      </c>
      <c r="F143" s="210"/>
      <c r="G143" s="239"/>
    </row>
    <row r="144" spans="1:7" ht="54" x14ac:dyDescent="0.25">
      <c r="A144" s="306"/>
      <c r="B144" s="236" t="s">
        <v>146</v>
      </c>
      <c r="C144" s="237">
        <v>0.629</v>
      </c>
      <c r="D144" s="238">
        <v>30</v>
      </c>
      <c r="E144" s="237">
        <v>30</v>
      </c>
      <c r="F144" s="215"/>
      <c r="G144" s="240"/>
    </row>
    <row r="145" spans="1:7" ht="30.75" thickBot="1" x14ac:dyDescent="0.3">
      <c r="A145" s="307"/>
      <c r="B145" s="241" t="s">
        <v>19</v>
      </c>
      <c r="C145" s="242">
        <f>C142-C143-C144</f>
        <v>4.8849813083506888E-15</v>
      </c>
      <c r="D145" s="243">
        <f>D142-D143-D144</f>
        <v>0</v>
      </c>
      <c r="E145" s="242">
        <f>E142-E143-E144</f>
        <v>0</v>
      </c>
      <c r="F145" s="244"/>
      <c r="G145" s="245"/>
    </row>
    <row r="146" spans="1:7" ht="33.75" thickBot="1" x14ac:dyDescent="0.3">
      <c r="A146" s="220">
        <v>3000</v>
      </c>
      <c r="B146" s="246" t="s">
        <v>20</v>
      </c>
      <c r="C146" s="203">
        <f>C147+C155+C156+C157+C158+C159+C160</f>
        <v>23359.031000000003</v>
      </c>
      <c r="D146" s="204">
        <f>D147+D155+D156+D157+D158+D159+D160</f>
        <v>2675</v>
      </c>
      <c r="E146" s="203">
        <f>E147+E155+E156+E157+E158+E159+E160</f>
        <v>207.1</v>
      </c>
      <c r="F146" s="223">
        <f>D146-E146</f>
        <v>2467.9</v>
      </c>
      <c r="G146" s="224"/>
    </row>
    <row r="147" spans="1:7" ht="68.25" thickBot="1" x14ac:dyDescent="0.3">
      <c r="A147" s="220">
        <v>3110</v>
      </c>
      <c r="B147" s="246" t="s">
        <v>147</v>
      </c>
      <c r="C147" s="203">
        <v>17458.285</v>
      </c>
      <c r="D147" s="204">
        <v>207.1</v>
      </c>
      <c r="E147" s="203">
        <f>D147</f>
        <v>207.1</v>
      </c>
      <c r="F147" s="223">
        <f>D147-E147</f>
        <v>0</v>
      </c>
      <c r="G147" s="224"/>
    </row>
    <row r="148" spans="1:7" ht="45" x14ac:dyDescent="0.25">
      <c r="A148" s="261"/>
      <c r="B148" s="247" t="s">
        <v>148</v>
      </c>
      <c r="C148" s="208">
        <v>122.4</v>
      </c>
      <c r="D148" s="209">
        <v>207.1</v>
      </c>
      <c r="E148" s="208"/>
      <c r="F148" s="210"/>
      <c r="G148" s="211"/>
    </row>
    <row r="149" spans="1:7" ht="33" x14ac:dyDescent="0.25">
      <c r="A149" s="261"/>
      <c r="B149" s="248" t="s">
        <v>149</v>
      </c>
      <c r="C149" s="213">
        <v>1207.3</v>
      </c>
      <c r="D149" s="214"/>
      <c r="E149" s="213"/>
      <c r="F149" s="210"/>
      <c r="G149" s="211"/>
    </row>
    <row r="150" spans="1:7" ht="33" x14ac:dyDescent="0.25">
      <c r="A150" s="261"/>
      <c r="B150" s="248" t="s">
        <v>150</v>
      </c>
      <c r="C150" s="213">
        <v>883.4</v>
      </c>
      <c r="D150" s="214"/>
      <c r="E150" s="213"/>
      <c r="F150" s="210"/>
      <c r="G150" s="211"/>
    </row>
    <row r="151" spans="1:7" ht="33" x14ac:dyDescent="0.25">
      <c r="A151" s="261"/>
      <c r="B151" s="248" t="s">
        <v>47</v>
      </c>
      <c r="C151" s="213">
        <v>52.6</v>
      </c>
      <c r="D151" s="214"/>
      <c r="E151" s="213"/>
      <c r="F151" s="210"/>
      <c r="G151" s="211"/>
    </row>
    <row r="152" spans="1:7" ht="33" x14ac:dyDescent="0.25">
      <c r="A152" s="261"/>
      <c r="B152" s="248" t="s">
        <v>151</v>
      </c>
      <c r="C152" s="213">
        <v>35.6</v>
      </c>
      <c r="D152" s="214"/>
      <c r="E152" s="213"/>
      <c r="F152" s="210"/>
      <c r="G152" s="211"/>
    </row>
    <row r="153" spans="1:7" ht="33" x14ac:dyDescent="0.25">
      <c r="A153" s="261"/>
      <c r="B153" s="248" t="s">
        <v>152</v>
      </c>
      <c r="C153" s="213">
        <v>13.9</v>
      </c>
      <c r="D153" s="214"/>
      <c r="E153" s="213"/>
      <c r="F153" s="210"/>
      <c r="G153" s="211"/>
    </row>
    <row r="154" spans="1:7" ht="45.75" thickBot="1" x14ac:dyDescent="0.3">
      <c r="A154" s="262"/>
      <c r="B154" s="248" t="s">
        <v>153</v>
      </c>
      <c r="C154" s="213">
        <f>C147-C148-C149-C150-C151-C152-C153</f>
        <v>15143.084999999999</v>
      </c>
      <c r="D154" s="214">
        <f>D147-D148-D149-D150</f>
        <v>0</v>
      </c>
      <c r="E154" s="213">
        <f>E147-E148-E149-E150</f>
        <v>207.1</v>
      </c>
      <c r="F154" s="215"/>
      <c r="G154" s="216"/>
    </row>
    <row r="155" spans="1:7" ht="45.75" thickBot="1" x14ac:dyDescent="0.3">
      <c r="A155" s="249">
        <v>3122</v>
      </c>
      <c r="B155" s="250" t="s">
        <v>154</v>
      </c>
      <c r="C155" s="251"/>
      <c r="D155" s="252">
        <v>0</v>
      </c>
      <c r="E155" s="251">
        <v>0</v>
      </c>
      <c r="F155" s="253"/>
      <c r="G155" s="344"/>
    </row>
    <row r="156" spans="1:7" ht="33.75" thickBot="1" x14ac:dyDescent="0.3">
      <c r="A156" s="220">
        <v>3131</v>
      </c>
      <c r="B156" s="246" t="s">
        <v>155</v>
      </c>
      <c r="C156" s="203">
        <v>18.646000000000001</v>
      </c>
      <c r="D156" s="204"/>
      <c r="E156" s="203"/>
      <c r="F156" s="223">
        <f>D156-E156</f>
        <v>0</v>
      </c>
      <c r="G156" s="308"/>
    </row>
    <row r="157" spans="1:7" ht="45.75" thickBot="1" x14ac:dyDescent="0.3">
      <c r="A157" s="220">
        <v>3132</v>
      </c>
      <c r="B157" s="246" t="s">
        <v>156</v>
      </c>
      <c r="C157" s="203">
        <v>195.68</v>
      </c>
      <c r="D157" s="204"/>
      <c r="E157" s="203"/>
      <c r="F157" s="223">
        <f t="shared" ref="F157:F160" si="1">D157-E157</f>
        <v>0</v>
      </c>
      <c r="G157" s="309"/>
    </row>
    <row r="158" spans="1:7" ht="33.75" thickBot="1" x14ac:dyDescent="0.3">
      <c r="A158" s="220">
        <v>3141</v>
      </c>
      <c r="B158" s="246" t="s">
        <v>157</v>
      </c>
      <c r="C158" s="203">
        <v>2329.9180000000001</v>
      </c>
      <c r="D158" s="204">
        <v>1143.999</v>
      </c>
      <c r="E158" s="203"/>
      <c r="F158" s="223">
        <f t="shared" si="1"/>
        <v>1143.999</v>
      </c>
      <c r="G158" s="309"/>
    </row>
    <row r="159" spans="1:7" ht="45.75" thickBot="1" x14ac:dyDescent="0.3">
      <c r="A159" s="220">
        <v>3142</v>
      </c>
      <c r="B159" s="246" t="s">
        <v>158</v>
      </c>
      <c r="C159" s="203">
        <v>3356.502</v>
      </c>
      <c r="D159" s="204">
        <v>1323.9010000000001</v>
      </c>
      <c r="E159" s="203"/>
      <c r="F159" s="223">
        <f t="shared" si="1"/>
        <v>1323.9010000000001</v>
      </c>
      <c r="G159" s="309"/>
    </row>
    <row r="160" spans="1:7" ht="45.75" thickBot="1" x14ac:dyDescent="0.3">
      <c r="A160" s="220">
        <v>3160</v>
      </c>
      <c r="B160" s="246" t="s">
        <v>31</v>
      </c>
      <c r="C160" s="203">
        <v>0</v>
      </c>
      <c r="D160" s="204">
        <v>0</v>
      </c>
      <c r="E160" s="203"/>
      <c r="F160" s="223">
        <f t="shared" si="1"/>
        <v>0</v>
      </c>
      <c r="G160" s="310"/>
    </row>
    <row r="161" spans="1:7" ht="135.75" customHeight="1" thickBot="1" x14ac:dyDescent="0.45">
      <c r="A161" s="311" t="s">
        <v>162</v>
      </c>
      <c r="B161" s="312"/>
      <c r="C161" s="312"/>
      <c r="D161" s="312"/>
      <c r="E161" s="312"/>
      <c r="F161" s="312"/>
      <c r="G161" s="313"/>
    </row>
    <row r="162" spans="1:7" ht="87" customHeight="1" x14ac:dyDescent="0.25">
      <c r="A162" s="292" t="s">
        <v>159</v>
      </c>
      <c r="B162" s="292"/>
      <c r="C162" s="292"/>
      <c r="D162" s="292"/>
      <c r="E162" s="292"/>
      <c r="F162" s="292"/>
      <c r="G162" s="292"/>
    </row>
  </sheetData>
  <mergeCells count="43">
    <mergeCell ref="A142:A145"/>
    <mergeCell ref="G156:G160"/>
    <mergeCell ref="A161:G161"/>
    <mergeCell ref="A162:G162"/>
    <mergeCell ref="A70:G70"/>
    <mergeCell ref="G92:G95"/>
    <mergeCell ref="A100:A107"/>
    <mergeCell ref="A132:A137"/>
    <mergeCell ref="A139:A141"/>
    <mergeCell ref="G139:G141"/>
    <mergeCell ref="A88:A89"/>
    <mergeCell ref="B88:B89"/>
    <mergeCell ref="E88:E89"/>
    <mergeCell ref="F88:F89"/>
    <mergeCell ref="G88:G89"/>
    <mergeCell ref="A71:A72"/>
    <mergeCell ref="D71:D72"/>
    <mergeCell ref="A84:F84"/>
    <mergeCell ref="A86:F86"/>
    <mergeCell ref="A1:E1"/>
    <mergeCell ref="A3:A4"/>
    <mergeCell ref="B3:B4"/>
    <mergeCell ref="E3:E4"/>
    <mergeCell ref="A22:A23"/>
    <mergeCell ref="B22:B23"/>
    <mergeCell ref="C22:C23"/>
    <mergeCell ref="D22:D23"/>
    <mergeCell ref="E22:E23"/>
    <mergeCell ref="F45:G45"/>
    <mergeCell ref="A46:A47"/>
    <mergeCell ref="B46:B47"/>
    <mergeCell ref="C46:C47"/>
    <mergeCell ref="D46:D47"/>
    <mergeCell ref="E46:E47"/>
    <mergeCell ref="A63:F63"/>
    <mergeCell ref="A66:A67"/>
    <mergeCell ref="B66:B67"/>
    <mergeCell ref="A55:A56"/>
    <mergeCell ref="B55:B56"/>
    <mergeCell ref="C55:C56"/>
    <mergeCell ref="D55:D56"/>
    <mergeCell ref="E55:E56"/>
    <mergeCell ref="A64:G64"/>
  </mergeCells>
  <pageMargins left="0.7" right="0.7" top="0.75" bottom="0.75" header="0.3" footer="0.3"/>
  <pageSetup paperSize="9" scale="32" orientation="portrait" r:id="rId1"/>
  <rowBreaks count="3" manualBreakCount="3">
    <brk id="53" max="6" man="1"/>
    <brk id="85" max="6" man="1"/>
    <brk id="137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view="pageBreakPreview" zoomScaleSheetLayoutView="100" workbookViewId="0">
      <selection activeCell="D5" sqref="D5:F9"/>
    </sheetView>
  </sheetViews>
  <sheetFormatPr defaultRowHeight="15" x14ac:dyDescent="0.25"/>
  <cols>
    <col min="2" max="2" width="26.42578125" customWidth="1"/>
    <col min="3" max="3" width="19.28515625" hidden="1" customWidth="1"/>
    <col min="4" max="4" width="16.42578125" customWidth="1"/>
    <col min="5" max="5" width="21.42578125" hidden="1" customWidth="1"/>
    <col min="6" max="6" width="20.140625" customWidth="1"/>
    <col min="7" max="7" width="18" customWidth="1"/>
    <col min="8" max="8" width="23.85546875" customWidth="1"/>
  </cols>
  <sheetData>
    <row r="1" spans="1:8" ht="15.75" thickBot="1" x14ac:dyDescent="0.3"/>
    <row r="2" spans="1:8" ht="18.75" customHeight="1" x14ac:dyDescent="0.25">
      <c r="A2" s="322" t="s">
        <v>1</v>
      </c>
      <c r="B2" s="322" t="s">
        <v>2</v>
      </c>
      <c r="C2" s="1">
        <v>2018</v>
      </c>
      <c r="D2" s="5">
        <v>2020</v>
      </c>
      <c r="E2" s="322" t="s">
        <v>39</v>
      </c>
      <c r="F2" s="322" t="s">
        <v>41</v>
      </c>
      <c r="G2" s="324" t="s">
        <v>42</v>
      </c>
      <c r="H2" s="320" t="s">
        <v>43</v>
      </c>
    </row>
    <row r="3" spans="1:8" ht="77.25" customHeight="1" thickBot="1" x14ac:dyDescent="0.3">
      <c r="A3" s="323"/>
      <c r="B3" s="323"/>
      <c r="C3" s="2" t="s">
        <v>3</v>
      </c>
      <c r="D3" s="6" t="s">
        <v>4</v>
      </c>
      <c r="E3" s="323"/>
      <c r="F3" s="323"/>
      <c r="G3" s="325"/>
      <c r="H3" s="321"/>
    </row>
    <row r="4" spans="1:8" ht="36" customHeight="1" thickBot="1" x14ac:dyDescent="0.3">
      <c r="A4" s="3">
        <v>2270</v>
      </c>
      <c r="B4" s="11" t="s">
        <v>27</v>
      </c>
      <c r="C4" s="12">
        <f>C5+C6+C7+C8+C9</f>
        <v>13402.846</v>
      </c>
      <c r="D4" s="30">
        <f>D5+D6+D7+D8+D9</f>
        <v>0</v>
      </c>
      <c r="E4" s="8">
        <f>D4/C4-100%</f>
        <v>-1</v>
      </c>
      <c r="F4" s="7">
        <f>F5+F6+F7+F8+F9</f>
        <v>0</v>
      </c>
      <c r="G4" s="28" t="e">
        <f t="shared" ref="G4:G9" si="0">F4/D4-100%</f>
        <v>#DIV/0!</v>
      </c>
      <c r="H4" s="29">
        <f t="shared" ref="H4:H9" si="1">(D4-F4)*1000</f>
        <v>0</v>
      </c>
    </row>
    <row r="5" spans="1:8" ht="54" customHeight="1" thickBot="1" x14ac:dyDescent="0.3">
      <c r="A5" s="25">
        <v>2271</v>
      </c>
      <c r="B5" s="17" t="s">
        <v>14</v>
      </c>
      <c r="C5" s="18">
        <v>6386.4960000000001</v>
      </c>
      <c r="D5" s="18"/>
      <c r="E5" s="19"/>
      <c r="F5" s="18"/>
      <c r="G5" s="20" t="e">
        <f t="shared" si="0"/>
        <v>#DIV/0!</v>
      </c>
      <c r="H5" s="9">
        <f t="shared" si="1"/>
        <v>0</v>
      </c>
    </row>
    <row r="6" spans="1:8" ht="51.75" customHeight="1" thickBot="1" x14ac:dyDescent="0.3">
      <c r="A6" s="26">
        <v>2272</v>
      </c>
      <c r="B6" s="13" t="s">
        <v>28</v>
      </c>
      <c r="C6" s="14">
        <v>1835.8879999999999</v>
      </c>
      <c r="D6" s="14"/>
      <c r="E6" s="15"/>
      <c r="F6" s="14"/>
      <c r="G6" s="16" t="e">
        <f t="shared" si="0"/>
        <v>#DIV/0!</v>
      </c>
      <c r="H6" s="9">
        <f t="shared" si="1"/>
        <v>0</v>
      </c>
    </row>
    <row r="7" spans="1:8" ht="49.5" customHeight="1" thickBot="1" x14ac:dyDescent="0.3">
      <c r="A7" s="26">
        <v>2273</v>
      </c>
      <c r="B7" s="13" t="s">
        <v>29</v>
      </c>
      <c r="C7" s="14">
        <v>4960</v>
      </c>
      <c r="D7" s="14"/>
      <c r="E7" s="15"/>
      <c r="F7" s="14"/>
      <c r="G7" s="16" t="e">
        <f t="shared" si="0"/>
        <v>#DIV/0!</v>
      </c>
      <c r="H7" s="9">
        <f t="shared" si="1"/>
        <v>0</v>
      </c>
    </row>
    <row r="8" spans="1:8" ht="49.5" customHeight="1" thickBot="1" x14ac:dyDescent="0.3">
      <c r="A8" s="26">
        <v>2274</v>
      </c>
      <c r="B8" s="13" t="s">
        <v>16</v>
      </c>
      <c r="C8" s="14">
        <v>220.46199999999999</v>
      </c>
      <c r="D8" s="14"/>
      <c r="E8" s="15"/>
      <c r="F8" s="14"/>
      <c r="G8" s="16" t="e">
        <f t="shared" si="0"/>
        <v>#DIV/0!</v>
      </c>
      <c r="H8" s="9">
        <f t="shared" si="1"/>
        <v>0</v>
      </c>
    </row>
    <row r="9" spans="1:8" ht="51.75" customHeight="1" thickBot="1" x14ac:dyDescent="0.3">
      <c r="A9" s="27">
        <v>2275</v>
      </c>
      <c r="B9" s="21" t="s">
        <v>33</v>
      </c>
      <c r="C9" s="22"/>
      <c r="D9" s="22"/>
      <c r="E9" s="23"/>
      <c r="F9" s="22"/>
      <c r="G9" s="24" t="e">
        <f t="shared" si="0"/>
        <v>#DIV/0!</v>
      </c>
      <c r="H9" s="9">
        <f t="shared" si="1"/>
        <v>0</v>
      </c>
    </row>
  </sheetData>
  <mergeCells count="6">
    <mergeCell ref="H2:H3"/>
    <mergeCell ref="A2:A3"/>
    <mergeCell ref="B2:B3"/>
    <mergeCell ref="E2:E3"/>
    <mergeCell ref="F2:F3"/>
    <mergeCell ref="G2:G3"/>
  </mergeCells>
  <phoneticPr fontId="39" type="noConversion"/>
  <pageMargins left="0.31496062992125984" right="0.31496062992125984" top="0.35433070866141736" bottom="0.35433070866141736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Таблиця 1</vt:lpstr>
      <vt:lpstr>Лист2</vt:lpstr>
      <vt:lpstr>'Таблиця 1'!Область_печати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2021-04-07T13:50:36Z</cp:lastPrinted>
  <dcterms:created xsi:type="dcterms:W3CDTF">2019-02-11T10:48:55Z</dcterms:created>
  <dcterms:modified xsi:type="dcterms:W3CDTF">2021-04-07T13:52:08Z</dcterms:modified>
</cp:coreProperties>
</file>