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_Навчальні плани\2024-2025\ОБСЯГ\"/>
    </mc:Choice>
  </mc:AlternateContent>
  <xr:revisionPtr revIDLastSave="0" documentId="13_ncr:1_{A85F1EAB-0C84-4EDB-9350-FB46DBE7128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І семестр ДН" sheetId="1" r:id="rId1"/>
    <sheet name="норми" sheetId="2" r:id="rId2"/>
    <sheet name="Факультет_кафедра" sheetId="4" state="hidden" r:id="rId3"/>
  </sheets>
  <definedNames>
    <definedName name="_xlnm._FilterDatabase" localSheetId="0" hidden="1">'І семестр ДН'!$A$18:$BF$429</definedName>
    <definedName name="_xlnm.Print_Area" localSheetId="2">Факультет_кафедра!$A$1:$E$59</definedName>
  </definedNames>
  <calcPr calcId="191029"/>
</workbook>
</file>

<file path=xl/calcChain.xml><?xml version="1.0" encoding="utf-8"?>
<calcChain xmlns="http://schemas.openxmlformats.org/spreadsheetml/2006/main">
  <c r="BC426" i="1" l="1"/>
  <c r="BA426" i="1"/>
  <c r="AY426" i="1"/>
  <c r="AW426" i="1"/>
  <c r="BC425" i="1"/>
  <c r="BA425" i="1"/>
  <c r="AY425" i="1"/>
  <c r="AW425" i="1"/>
  <c r="BC424" i="1"/>
  <c r="BA424" i="1"/>
  <c r="AY424" i="1"/>
  <c r="AW424" i="1"/>
  <c r="BC423" i="1"/>
  <c r="BA423" i="1"/>
  <c r="AY423" i="1"/>
  <c r="AW423" i="1"/>
  <c r="BC422" i="1"/>
  <c r="BA422" i="1"/>
  <c r="AY422" i="1"/>
  <c r="AW422" i="1"/>
  <c r="BC421" i="1"/>
  <c r="BA421" i="1"/>
  <c r="AY421" i="1"/>
  <c r="AW421" i="1"/>
  <c r="BC420" i="1"/>
  <c r="BA420" i="1"/>
  <c r="AY420" i="1"/>
  <c r="AW420" i="1"/>
  <c r="BC419" i="1"/>
  <c r="BA419" i="1"/>
  <c r="AY419" i="1"/>
  <c r="AW419" i="1"/>
  <c r="BC418" i="1"/>
  <c r="BA418" i="1"/>
  <c r="AY418" i="1"/>
  <c r="AW418" i="1"/>
  <c r="BC417" i="1"/>
  <c r="BA417" i="1"/>
  <c r="AY417" i="1"/>
  <c r="AW417" i="1"/>
  <c r="BC416" i="1"/>
  <c r="BA416" i="1"/>
  <c r="AY416" i="1"/>
  <c r="AW416" i="1"/>
  <c r="BC415" i="1"/>
  <c r="BA415" i="1"/>
  <c r="AY415" i="1"/>
  <c r="AW415" i="1"/>
  <c r="BC414" i="1"/>
  <c r="BA414" i="1"/>
  <c r="AY414" i="1"/>
  <c r="AW414" i="1"/>
  <c r="BC413" i="1"/>
  <c r="BA413" i="1"/>
  <c r="AY413" i="1"/>
  <c r="AW413" i="1"/>
  <c r="BC412" i="1"/>
  <c r="BA412" i="1"/>
  <c r="AY412" i="1"/>
  <c r="AW412" i="1"/>
  <c r="BC411" i="1"/>
  <c r="BA411" i="1"/>
  <c r="AY411" i="1"/>
  <c r="AW411" i="1"/>
  <c r="BC410" i="1"/>
  <c r="BA410" i="1"/>
  <c r="AY410" i="1"/>
  <c r="AW410" i="1"/>
  <c r="BC409" i="1"/>
  <c r="BA409" i="1"/>
  <c r="AY409" i="1"/>
  <c r="AW409" i="1"/>
  <c r="BC408" i="1"/>
  <c r="BA408" i="1"/>
  <c r="AY408" i="1"/>
  <c r="AW408" i="1"/>
  <c r="BC407" i="1"/>
  <c r="BA407" i="1"/>
  <c r="AY407" i="1"/>
  <c r="AW407" i="1"/>
  <c r="BC406" i="1"/>
  <c r="BA406" i="1"/>
  <c r="AY406" i="1"/>
  <c r="AW406" i="1"/>
  <c r="BC405" i="1"/>
  <c r="BA405" i="1"/>
  <c r="AY405" i="1"/>
  <c r="AW405" i="1"/>
  <c r="BC404" i="1"/>
  <c r="BA404" i="1"/>
  <c r="AY404" i="1"/>
  <c r="AW404" i="1"/>
  <c r="BC403" i="1"/>
  <c r="BA403" i="1"/>
  <c r="AY403" i="1"/>
  <c r="AW403" i="1"/>
  <c r="BC402" i="1"/>
  <c r="BA402" i="1"/>
  <c r="AY402" i="1"/>
  <c r="AW402" i="1"/>
  <c r="BC401" i="1"/>
  <c r="BA401" i="1"/>
  <c r="AY401" i="1"/>
  <c r="AW401" i="1"/>
  <c r="BC400" i="1"/>
  <c r="BA400" i="1"/>
  <c r="AY400" i="1"/>
  <c r="AW400" i="1"/>
  <c r="BC399" i="1"/>
  <c r="BA399" i="1"/>
  <c r="AY399" i="1"/>
  <c r="AW399" i="1"/>
  <c r="BC398" i="1"/>
  <c r="BA398" i="1"/>
  <c r="AY398" i="1"/>
  <c r="AW398" i="1"/>
  <c r="BC397" i="1"/>
  <c r="BA397" i="1"/>
  <c r="AY397" i="1"/>
  <c r="AW397" i="1"/>
  <c r="BC396" i="1"/>
  <c r="BA396" i="1"/>
  <c r="AY396" i="1"/>
  <c r="AW396" i="1"/>
  <c r="BC395" i="1"/>
  <c r="BA395" i="1"/>
  <c r="AY395" i="1"/>
  <c r="AW395" i="1"/>
  <c r="BC394" i="1"/>
  <c r="BA394" i="1"/>
  <c r="AY394" i="1"/>
  <c r="AW394" i="1"/>
  <c r="BC393" i="1"/>
  <c r="BA393" i="1"/>
  <c r="AY393" i="1"/>
  <c r="AW393" i="1"/>
  <c r="BC392" i="1"/>
  <c r="BA392" i="1"/>
  <c r="AY392" i="1"/>
  <c r="AW392" i="1"/>
  <c r="BC391" i="1"/>
  <c r="BA391" i="1"/>
  <c r="AY391" i="1"/>
  <c r="AW391" i="1"/>
  <c r="BC390" i="1"/>
  <c r="BA390" i="1"/>
  <c r="AY390" i="1"/>
  <c r="AW390" i="1"/>
  <c r="BC389" i="1"/>
  <c r="BA389" i="1"/>
  <c r="AY389" i="1"/>
  <c r="AW389" i="1"/>
  <c r="BC388" i="1"/>
  <c r="BA388" i="1"/>
  <c r="AY388" i="1"/>
  <c r="AW388" i="1"/>
  <c r="BC387" i="1"/>
  <c r="BA387" i="1"/>
  <c r="AY387" i="1"/>
  <c r="AW387" i="1"/>
  <c r="BC386" i="1"/>
  <c r="BA386" i="1"/>
  <c r="AY386" i="1"/>
  <c r="AW386" i="1"/>
  <c r="BC385" i="1"/>
  <c r="BA385" i="1"/>
  <c r="AY385" i="1"/>
  <c r="AW385" i="1"/>
  <c r="BC384" i="1"/>
  <c r="BA384" i="1"/>
  <c r="AY384" i="1"/>
  <c r="AW384" i="1"/>
  <c r="BC383" i="1"/>
  <c r="BA383" i="1"/>
  <c r="AY383" i="1"/>
  <c r="AW383" i="1"/>
  <c r="BC382" i="1"/>
  <c r="BA382" i="1"/>
  <c r="AY382" i="1"/>
  <c r="AW382" i="1"/>
  <c r="BC381" i="1"/>
  <c r="BA381" i="1"/>
  <c r="AY381" i="1"/>
  <c r="AW381" i="1"/>
  <c r="BC380" i="1"/>
  <c r="BA380" i="1"/>
  <c r="AY380" i="1"/>
  <c r="AW380" i="1"/>
  <c r="BC379" i="1"/>
  <c r="BA379" i="1"/>
  <c r="AY379" i="1"/>
  <c r="AW379" i="1"/>
  <c r="BC378" i="1"/>
  <c r="BA378" i="1"/>
  <c r="AY378" i="1"/>
  <c r="AW378" i="1"/>
  <c r="BC377" i="1"/>
  <c r="BA377" i="1"/>
  <c r="AY377" i="1"/>
  <c r="AW377" i="1"/>
  <c r="BC376" i="1"/>
  <c r="BA376" i="1"/>
  <c r="AY376" i="1"/>
  <c r="AW376" i="1"/>
  <c r="BC375" i="1"/>
  <c r="BA375" i="1"/>
  <c r="AY375" i="1"/>
  <c r="AW375" i="1"/>
  <c r="BC374" i="1"/>
  <c r="BA374" i="1"/>
  <c r="AY374" i="1"/>
  <c r="AW374" i="1"/>
  <c r="BC373" i="1"/>
  <c r="BA373" i="1"/>
  <c r="AY373" i="1"/>
  <c r="AW373" i="1"/>
  <c r="BC372" i="1"/>
  <c r="BA372" i="1"/>
  <c r="AY372" i="1"/>
  <c r="AW372" i="1"/>
  <c r="BC371" i="1"/>
  <c r="BA371" i="1"/>
  <c r="AY371" i="1"/>
  <c r="AW371" i="1"/>
  <c r="BC370" i="1"/>
  <c r="BA370" i="1"/>
  <c r="AY370" i="1"/>
  <c r="AW370" i="1"/>
  <c r="BC369" i="1"/>
  <c r="BA369" i="1"/>
  <c r="AY369" i="1"/>
  <c r="AW369" i="1"/>
  <c r="BC368" i="1"/>
  <c r="BA368" i="1"/>
  <c r="AY368" i="1"/>
  <c r="AW368" i="1"/>
  <c r="BC367" i="1"/>
  <c r="BA367" i="1"/>
  <c r="AY367" i="1"/>
  <c r="AW367" i="1"/>
  <c r="BC366" i="1"/>
  <c r="BA366" i="1"/>
  <c r="AY366" i="1"/>
  <c r="AW366" i="1"/>
  <c r="BC365" i="1"/>
  <c r="BA365" i="1"/>
  <c r="AY365" i="1"/>
  <c r="AW365" i="1"/>
  <c r="BC364" i="1"/>
  <c r="BA364" i="1"/>
  <c r="AY364" i="1"/>
  <c r="AW364" i="1"/>
  <c r="BC363" i="1"/>
  <c r="BA363" i="1"/>
  <c r="AY363" i="1"/>
  <c r="AW363" i="1"/>
  <c r="BC362" i="1"/>
  <c r="BA362" i="1"/>
  <c r="AY362" i="1"/>
  <c r="AW362" i="1"/>
  <c r="BC361" i="1"/>
  <c r="BA361" i="1"/>
  <c r="AY361" i="1"/>
  <c r="AW361" i="1"/>
  <c r="BC360" i="1"/>
  <c r="BA360" i="1"/>
  <c r="AY360" i="1"/>
  <c r="AW360" i="1"/>
  <c r="BC359" i="1"/>
  <c r="BA359" i="1"/>
  <c r="AY359" i="1"/>
  <c r="AW359" i="1"/>
  <c r="BC358" i="1"/>
  <c r="BA358" i="1"/>
  <c r="AY358" i="1"/>
  <c r="AW358" i="1"/>
  <c r="BC357" i="1"/>
  <c r="BA357" i="1"/>
  <c r="AY357" i="1"/>
  <c r="AW357" i="1"/>
  <c r="BC356" i="1"/>
  <c r="BA356" i="1"/>
  <c r="AY356" i="1"/>
  <c r="AW356" i="1"/>
  <c r="BC355" i="1"/>
  <c r="BA355" i="1"/>
  <c r="AY355" i="1"/>
  <c r="AW355" i="1"/>
  <c r="BC354" i="1"/>
  <c r="BA354" i="1"/>
  <c r="AY354" i="1"/>
  <c r="AW354" i="1"/>
  <c r="BC353" i="1"/>
  <c r="BA353" i="1"/>
  <c r="AY353" i="1"/>
  <c r="AW353" i="1"/>
  <c r="BC352" i="1"/>
  <c r="BA352" i="1"/>
  <c r="AY352" i="1"/>
  <c r="AW352" i="1"/>
  <c r="BC351" i="1"/>
  <c r="BA351" i="1"/>
  <c r="AY351" i="1"/>
  <c r="AW351" i="1"/>
  <c r="BC350" i="1"/>
  <c r="BA350" i="1"/>
  <c r="AY350" i="1"/>
  <c r="AW350" i="1"/>
  <c r="BC349" i="1"/>
  <c r="BA349" i="1"/>
  <c r="AY349" i="1"/>
  <c r="AW349" i="1"/>
  <c r="BC348" i="1"/>
  <c r="BA348" i="1"/>
  <c r="AY348" i="1"/>
  <c r="AW348" i="1"/>
  <c r="BC347" i="1"/>
  <c r="BA347" i="1"/>
  <c r="AY347" i="1"/>
  <c r="AW347" i="1"/>
  <c r="BC346" i="1"/>
  <c r="BA346" i="1"/>
  <c r="AY346" i="1"/>
  <c r="AW346" i="1"/>
  <c r="BC345" i="1"/>
  <c r="BA345" i="1"/>
  <c r="AY345" i="1"/>
  <c r="AW345" i="1"/>
  <c r="BC344" i="1"/>
  <c r="BA344" i="1"/>
  <c r="AY344" i="1"/>
  <c r="AW344" i="1"/>
  <c r="BC343" i="1"/>
  <c r="BA343" i="1"/>
  <c r="AY343" i="1"/>
  <c r="AW343" i="1"/>
  <c r="BC342" i="1"/>
  <c r="BA342" i="1"/>
  <c r="AY342" i="1"/>
  <c r="AW342" i="1"/>
  <c r="BC341" i="1"/>
  <c r="BA341" i="1"/>
  <c r="AY341" i="1"/>
  <c r="AW341" i="1"/>
  <c r="BC340" i="1"/>
  <c r="BA340" i="1"/>
  <c r="AY340" i="1"/>
  <c r="AW340" i="1"/>
  <c r="BC339" i="1"/>
  <c r="BA339" i="1"/>
  <c r="AY339" i="1"/>
  <c r="AW339" i="1"/>
  <c r="BC338" i="1"/>
  <c r="BA338" i="1"/>
  <c r="AY338" i="1"/>
  <c r="AW338" i="1"/>
  <c r="BC337" i="1"/>
  <c r="BA337" i="1"/>
  <c r="AY337" i="1"/>
  <c r="AW337" i="1"/>
  <c r="BC336" i="1"/>
  <c r="BA336" i="1"/>
  <c r="AY336" i="1"/>
  <c r="AW336" i="1"/>
  <c r="BC335" i="1"/>
  <c r="BA335" i="1"/>
  <c r="AY335" i="1"/>
  <c r="AW335" i="1"/>
  <c r="BC334" i="1"/>
  <c r="BA334" i="1"/>
  <c r="AY334" i="1"/>
  <c r="AW334" i="1"/>
  <c r="BC333" i="1"/>
  <c r="BA333" i="1"/>
  <c r="AY333" i="1"/>
  <c r="AW333" i="1"/>
  <c r="BC332" i="1"/>
  <c r="BA332" i="1"/>
  <c r="AY332" i="1"/>
  <c r="AW332" i="1"/>
  <c r="BC331" i="1"/>
  <c r="BA331" i="1"/>
  <c r="AY331" i="1"/>
  <c r="AW331" i="1"/>
  <c r="BC330" i="1"/>
  <c r="BA330" i="1"/>
  <c r="AY330" i="1"/>
  <c r="AW330" i="1"/>
  <c r="BC329" i="1"/>
  <c r="BA329" i="1"/>
  <c r="AY329" i="1"/>
  <c r="AW329" i="1"/>
  <c r="BC328" i="1"/>
  <c r="BA328" i="1"/>
  <c r="AY328" i="1"/>
  <c r="AW328" i="1"/>
  <c r="BC327" i="1"/>
  <c r="BA327" i="1"/>
  <c r="AY327" i="1"/>
  <c r="AW327" i="1"/>
  <c r="BC324" i="1"/>
  <c r="BA324" i="1"/>
  <c r="AY324" i="1"/>
  <c r="AW324" i="1"/>
  <c r="BC323" i="1"/>
  <c r="BA323" i="1"/>
  <c r="AY323" i="1"/>
  <c r="AW323" i="1"/>
  <c r="BC322" i="1"/>
  <c r="BA322" i="1"/>
  <c r="AY322" i="1"/>
  <c r="AW322" i="1"/>
  <c r="BC321" i="1"/>
  <c r="BA321" i="1"/>
  <c r="AY321" i="1"/>
  <c r="AW321" i="1"/>
  <c r="BC320" i="1"/>
  <c r="BA320" i="1"/>
  <c r="AY320" i="1"/>
  <c r="AW320" i="1"/>
  <c r="BC319" i="1"/>
  <c r="BA319" i="1"/>
  <c r="AY319" i="1"/>
  <c r="AW319" i="1"/>
  <c r="BC318" i="1"/>
  <c r="BA318" i="1"/>
  <c r="AY318" i="1"/>
  <c r="AW318" i="1"/>
  <c r="BC317" i="1"/>
  <c r="BA317" i="1"/>
  <c r="AY317" i="1"/>
  <c r="AW317" i="1"/>
  <c r="BC316" i="1"/>
  <c r="BA316" i="1"/>
  <c r="AY316" i="1"/>
  <c r="AW316" i="1"/>
  <c r="BC315" i="1"/>
  <c r="BA315" i="1"/>
  <c r="AY315" i="1"/>
  <c r="AW315" i="1"/>
  <c r="BC314" i="1"/>
  <c r="BA314" i="1"/>
  <c r="AY314" i="1"/>
  <c r="AW314" i="1"/>
  <c r="BC313" i="1"/>
  <c r="BA313" i="1"/>
  <c r="AY313" i="1"/>
  <c r="AW313" i="1"/>
  <c r="BC312" i="1"/>
  <c r="BA312" i="1"/>
  <c r="AY312" i="1"/>
  <c r="AW312" i="1"/>
  <c r="BC311" i="1"/>
  <c r="BA311" i="1"/>
  <c r="AY311" i="1"/>
  <c r="AW311" i="1"/>
  <c r="BC310" i="1"/>
  <c r="BA310" i="1"/>
  <c r="AY310" i="1"/>
  <c r="AW310" i="1"/>
  <c r="BC309" i="1"/>
  <c r="BA309" i="1"/>
  <c r="AY309" i="1"/>
  <c r="AW309" i="1"/>
  <c r="BC308" i="1"/>
  <c r="BA308" i="1"/>
  <c r="AY308" i="1"/>
  <c r="AW308" i="1"/>
  <c r="BC307" i="1"/>
  <c r="BA307" i="1"/>
  <c r="AY307" i="1"/>
  <c r="AW307" i="1"/>
  <c r="BC306" i="1"/>
  <c r="BA306" i="1"/>
  <c r="AY306" i="1"/>
  <c r="AW306" i="1"/>
  <c r="BC305" i="1"/>
  <c r="BA305" i="1"/>
  <c r="AY305" i="1"/>
  <c r="AW305" i="1"/>
  <c r="BC304" i="1"/>
  <c r="BA304" i="1"/>
  <c r="AY304" i="1"/>
  <c r="AW304" i="1"/>
  <c r="BC303" i="1"/>
  <c r="BA303" i="1"/>
  <c r="AY303" i="1"/>
  <c r="AW303" i="1"/>
  <c r="BC302" i="1"/>
  <c r="BA302" i="1"/>
  <c r="AY302" i="1"/>
  <c r="AW302" i="1"/>
  <c r="BC301" i="1"/>
  <c r="BA301" i="1"/>
  <c r="AY301" i="1"/>
  <c r="AW301" i="1"/>
  <c r="BC300" i="1"/>
  <c r="BA300" i="1"/>
  <c r="AY300" i="1"/>
  <c r="AW300" i="1"/>
  <c r="BC299" i="1"/>
  <c r="BA299" i="1"/>
  <c r="AY299" i="1"/>
  <c r="AW299" i="1"/>
  <c r="BC298" i="1"/>
  <c r="BA298" i="1"/>
  <c r="AY298" i="1"/>
  <c r="AW298" i="1"/>
  <c r="BC297" i="1"/>
  <c r="BA297" i="1"/>
  <c r="AY297" i="1"/>
  <c r="AW297" i="1"/>
  <c r="BC296" i="1"/>
  <c r="BA296" i="1"/>
  <c r="AY296" i="1"/>
  <c r="AW296" i="1"/>
  <c r="BC295" i="1"/>
  <c r="BA295" i="1"/>
  <c r="AY295" i="1"/>
  <c r="AW295" i="1"/>
  <c r="BC294" i="1"/>
  <c r="BA294" i="1"/>
  <c r="AY294" i="1"/>
  <c r="AW294" i="1"/>
  <c r="BC293" i="1"/>
  <c r="BA293" i="1"/>
  <c r="AY293" i="1"/>
  <c r="AW293" i="1"/>
  <c r="BC292" i="1"/>
  <c r="BA292" i="1"/>
  <c r="AY292" i="1"/>
  <c r="AW292" i="1"/>
  <c r="BC291" i="1"/>
  <c r="BA291" i="1"/>
  <c r="AY291" i="1"/>
  <c r="AW291" i="1"/>
  <c r="BC290" i="1"/>
  <c r="BA290" i="1"/>
  <c r="AY290" i="1"/>
  <c r="AW290" i="1"/>
  <c r="BC289" i="1"/>
  <c r="BA289" i="1"/>
  <c r="AY289" i="1"/>
  <c r="AW289" i="1"/>
  <c r="BC288" i="1"/>
  <c r="BA288" i="1"/>
  <c r="AY288" i="1"/>
  <c r="AW288" i="1"/>
  <c r="BC287" i="1"/>
  <c r="BA287" i="1"/>
  <c r="AY287" i="1"/>
  <c r="AW287" i="1"/>
  <c r="BC286" i="1"/>
  <c r="BA286" i="1"/>
  <c r="AY286" i="1"/>
  <c r="AW286" i="1"/>
  <c r="BC285" i="1"/>
  <c r="BA285" i="1"/>
  <c r="AY285" i="1"/>
  <c r="AW285" i="1"/>
  <c r="BC284" i="1"/>
  <c r="BA284" i="1"/>
  <c r="AY284" i="1"/>
  <c r="AW284" i="1"/>
  <c r="BC283" i="1"/>
  <c r="BA283" i="1"/>
  <c r="AY283" i="1"/>
  <c r="AW283" i="1"/>
  <c r="BC282" i="1"/>
  <c r="BA282" i="1"/>
  <c r="AY282" i="1"/>
  <c r="AW282" i="1"/>
  <c r="BC281" i="1"/>
  <c r="BA281" i="1"/>
  <c r="AY281" i="1"/>
  <c r="AW281" i="1"/>
  <c r="BC280" i="1"/>
  <c r="BA280" i="1"/>
  <c r="AY280" i="1"/>
  <c r="AW280" i="1"/>
  <c r="BC279" i="1"/>
  <c r="BA279" i="1"/>
  <c r="AY279" i="1"/>
  <c r="AW279" i="1"/>
  <c r="BC278" i="1"/>
  <c r="BA278" i="1"/>
  <c r="AY278" i="1"/>
  <c r="AW278" i="1"/>
  <c r="BC277" i="1"/>
  <c r="BA277" i="1"/>
  <c r="AY277" i="1"/>
  <c r="AW277" i="1"/>
  <c r="BC276" i="1"/>
  <c r="BA276" i="1"/>
  <c r="AY276" i="1"/>
  <c r="AW276" i="1"/>
  <c r="BC275" i="1"/>
  <c r="BA275" i="1"/>
  <c r="AY275" i="1"/>
  <c r="AW275" i="1"/>
  <c r="BC274" i="1"/>
  <c r="BA274" i="1"/>
  <c r="AY274" i="1"/>
  <c r="AW274" i="1"/>
  <c r="BC273" i="1"/>
  <c r="BA273" i="1"/>
  <c r="AY273" i="1"/>
  <c r="AW273" i="1"/>
  <c r="BC272" i="1"/>
  <c r="BA272" i="1"/>
  <c r="AY272" i="1"/>
  <c r="AW272" i="1"/>
  <c r="BC271" i="1"/>
  <c r="BA271" i="1"/>
  <c r="AY271" i="1"/>
  <c r="AW271" i="1"/>
  <c r="BC270" i="1"/>
  <c r="BA270" i="1"/>
  <c r="AY270" i="1"/>
  <c r="AW270" i="1"/>
  <c r="BC269" i="1"/>
  <c r="BA269" i="1"/>
  <c r="AY269" i="1"/>
  <c r="AW269" i="1"/>
  <c r="BC268" i="1"/>
  <c r="BA268" i="1"/>
  <c r="AY268" i="1"/>
  <c r="AW268" i="1"/>
  <c r="BC267" i="1"/>
  <c r="BA267" i="1"/>
  <c r="AY267" i="1"/>
  <c r="AW267" i="1"/>
  <c r="BC266" i="1"/>
  <c r="BA266" i="1"/>
  <c r="AY266" i="1"/>
  <c r="AW266" i="1"/>
  <c r="BC265" i="1"/>
  <c r="BA265" i="1"/>
  <c r="AY265" i="1"/>
  <c r="AW265" i="1"/>
  <c r="BC264" i="1"/>
  <c r="BA264" i="1"/>
  <c r="AY264" i="1"/>
  <c r="AW264" i="1"/>
  <c r="BC263" i="1"/>
  <c r="BA263" i="1"/>
  <c r="AY263" i="1"/>
  <c r="AW263" i="1"/>
  <c r="BC262" i="1"/>
  <c r="BA262" i="1"/>
  <c r="AY262" i="1"/>
  <c r="AW262" i="1"/>
  <c r="BC261" i="1"/>
  <c r="BA261" i="1"/>
  <c r="AY261" i="1"/>
  <c r="AW261" i="1"/>
  <c r="BC260" i="1"/>
  <c r="BA260" i="1"/>
  <c r="AY260" i="1"/>
  <c r="AW260" i="1"/>
  <c r="BC259" i="1"/>
  <c r="BA259" i="1"/>
  <c r="AY259" i="1"/>
  <c r="AW259" i="1"/>
  <c r="BC258" i="1"/>
  <c r="BA258" i="1"/>
  <c r="AY258" i="1"/>
  <c r="AW258" i="1"/>
  <c r="BC257" i="1"/>
  <c r="BA257" i="1"/>
  <c r="AY257" i="1"/>
  <c r="AW257" i="1"/>
  <c r="BC256" i="1"/>
  <c r="BA256" i="1"/>
  <c r="AY256" i="1"/>
  <c r="AW256" i="1"/>
  <c r="BC255" i="1"/>
  <c r="BA255" i="1"/>
  <c r="AY255" i="1"/>
  <c r="AW255" i="1"/>
  <c r="BC254" i="1"/>
  <c r="BA254" i="1"/>
  <c r="AY254" i="1"/>
  <c r="AW254" i="1"/>
  <c r="BC253" i="1"/>
  <c r="BA253" i="1"/>
  <c r="AY253" i="1"/>
  <c r="AW253" i="1"/>
  <c r="BC252" i="1"/>
  <c r="BA252" i="1"/>
  <c r="AY252" i="1"/>
  <c r="AW252" i="1"/>
  <c r="BC251" i="1"/>
  <c r="BA251" i="1"/>
  <c r="AY251" i="1"/>
  <c r="AW251" i="1"/>
  <c r="BC250" i="1"/>
  <c r="BA250" i="1"/>
  <c r="AY250" i="1"/>
  <c r="AW250" i="1"/>
  <c r="BC249" i="1"/>
  <c r="BA249" i="1"/>
  <c r="AY249" i="1"/>
  <c r="AW249" i="1"/>
  <c r="BC248" i="1"/>
  <c r="BA248" i="1"/>
  <c r="AY248" i="1"/>
  <c r="AW248" i="1"/>
  <c r="BC247" i="1"/>
  <c r="BA247" i="1"/>
  <c r="AY247" i="1"/>
  <c r="AW247" i="1"/>
  <c r="BC246" i="1"/>
  <c r="BA246" i="1"/>
  <c r="AY246" i="1"/>
  <c r="AW246" i="1"/>
  <c r="BC245" i="1"/>
  <c r="BA245" i="1"/>
  <c r="AY245" i="1"/>
  <c r="AW245" i="1"/>
  <c r="BC244" i="1"/>
  <c r="BA244" i="1"/>
  <c r="AY244" i="1"/>
  <c r="AW244" i="1"/>
  <c r="BC243" i="1"/>
  <c r="BA243" i="1"/>
  <c r="AY243" i="1"/>
  <c r="AW243" i="1"/>
  <c r="BC242" i="1"/>
  <c r="BA242" i="1"/>
  <c r="AY242" i="1"/>
  <c r="AW242" i="1"/>
  <c r="BC241" i="1"/>
  <c r="BA241" i="1"/>
  <c r="AY241" i="1"/>
  <c r="AW241" i="1"/>
  <c r="BC240" i="1"/>
  <c r="BA240" i="1"/>
  <c r="AY240" i="1"/>
  <c r="AW240" i="1"/>
  <c r="BC239" i="1"/>
  <c r="BA239" i="1"/>
  <c r="AY239" i="1"/>
  <c r="AW239" i="1"/>
  <c r="BC238" i="1"/>
  <c r="BA238" i="1"/>
  <c r="AY238" i="1"/>
  <c r="AW238" i="1"/>
  <c r="BC237" i="1"/>
  <c r="BA237" i="1"/>
  <c r="AY237" i="1"/>
  <c r="AW237" i="1"/>
  <c r="BC236" i="1"/>
  <c r="BA236" i="1"/>
  <c r="AY236" i="1"/>
  <c r="AW236" i="1"/>
  <c r="BC235" i="1"/>
  <c r="BA235" i="1"/>
  <c r="AY235" i="1"/>
  <c r="AW235" i="1"/>
  <c r="BC234" i="1"/>
  <c r="BA234" i="1"/>
  <c r="AY234" i="1"/>
  <c r="AW234" i="1"/>
  <c r="BC233" i="1"/>
  <c r="BA233" i="1"/>
  <c r="AY233" i="1"/>
  <c r="AW233" i="1"/>
  <c r="BC232" i="1"/>
  <c r="BA232" i="1"/>
  <c r="AY232" i="1"/>
  <c r="AW232" i="1"/>
  <c r="BC231" i="1"/>
  <c r="BA231" i="1"/>
  <c r="AY231" i="1"/>
  <c r="AW231" i="1"/>
  <c r="BC230" i="1"/>
  <c r="BA230" i="1"/>
  <c r="AY230" i="1"/>
  <c r="AW230" i="1"/>
  <c r="BC229" i="1"/>
  <c r="BA229" i="1"/>
  <c r="AY229" i="1"/>
  <c r="AW229" i="1"/>
  <c r="BC228" i="1"/>
  <c r="BA228" i="1"/>
  <c r="AY228" i="1"/>
  <c r="AW228" i="1"/>
  <c r="BC227" i="1"/>
  <c r="BA227" i="1"/>
  <c r="AY227" i="1"/>
  <c r="AW227" i="1"/>
  <c r="BC226" i="1"/>
  <c r="BA226" i="1"/>
  <c r="AY226" i="1"/>
  <c r="AW226" i="1"/>
  <c r="BC225" i="1"/>
  <c r="BA225" i="1"/>
  <c r="AY225" i="1"/>
  <c r="AW225" i="1"/>
  <c r="BC221" i="1"/>
  <c r="BA221" i="1"/>
  <c r="AY221" i="1"/>
  <c r="AW221" i="1"/>
  <c r="BC220" i="1"/>
  <c r="BA220" i="1"/>
  <c r="AY220" i="1"/>
  <c r="AW220" i="1"/>
  <c r="BC219" i="1"/>
  <c r="BA219" i="1"/>
  <c r="AY219" i="1"/>
  <c r="AW219" i="1"/>
  <c r="BC218" i="1"/>
  <c r="BA218" i="1"/>
  <c r="AY218" i="1"/>
  <c r="AW218" i="1"/>
  <c r="BC217" i="1"/>
  <c r="BA217" i="1"/>
  <c r="AY217" i="1"/>
  <c r="AW217" i="1"/>
  <c r="BC216" i="1"/>
  <c r="BA216" i="1"/>
  <c r="AY216" i="1"/>
  <c r="AW216" i="1"/>
  <c r="BC215" i="1"/>
  <c r="BA215" i="1"/>
  <c r="AY215" i="1"/>
  <c r="AW215" i="1"/>
  <c r="BC214" i="1"/>
  <c r="BA214" i="1"/>
  <c r="AY214" i="1"/>
  <c r="AW214" i="1"/>
  <c r="BC213" i="1"/>
  <c r="BA213" i="1"/>
  <c r="AY213" i="1"/>
  <c r="AW213" i="1"/>
  <c r="BC212" i="1"/>
  <c r="BA212" i="1"/>
  <c r="AY212" i="1"/>
  <c r="AW212" i="1"/>
  <c r="BC211" i="1"/>
  <c r="BA211" i="1"/>
  <c r="AY211" i="1"/>
  <c r="AW211" i="1"/>
  <c r="BC210" i="1"/>
  <c r="BA210" i="1"/>
  <c r="AY210" i="1"/>
  <c r="AW210" i="1"/>
  <c r="BC209" i="1"/>
  <c r="BA209" i="1"/>
  <c r="AY209" i="1"/>
  <c r="AW209" i="1"/>
  <c r="BC208" i="1"/>
  <c r="BA208" i="1"/>
  <c r="AY208" i="1"/>
  <c r="AW208" i="1"/>
  <c r="BC207" i="1"/>
  <c r="BA207" i="1"/>
  <c r="AY207" i="1"/>
  <c r="AW207" i="1"/>
  <c r="BC206" i="1"/>
  <c r="BA206" i="1"/>
  <c r="AY206" i="1"/>
  <c r="AW206" i="1"/>
  <c r="BC205" i="1"/>
  <c r="BA205" i="1"/>
  <c r="AY205" i="1"/>
  <c r="AW205" i="1"/>
  <c r="BC204" i="1"/>
  <c r="BA204" i="1"/>
  <c r="AY204" i="1"/>
  <c r="AW204" i="1"/>
  <c r="BC203" i="1"/>
  <c r="BA203" i="1"/>
  <c r="AY203" i="1"/>
  <c r="AW203" i="1"/>
  <c r="BC202" i="1"/>
  <c r="BA202" i="1"/>
  <c r="AY202" i="1"/>
  <c r="AW202" i="1"/>
  <c r="BC201" i="1"/>
  <c r="BA201" i="1"/>
  <c r="AY201" i="1"/>
  <c r="AW201" i="1"/>
  <c r="BC200" i="1"/>
  <c r="BA200" i="1"/>
  <c r="AY200" i="1"/>
  <c r="AW200" i="1"/>
  <c r="BC199" i="1"/>
  <c r="BA199" i="1"/>
  <c r="AY199" i="1"/>
  <c r="AW199" i="1"/>
  <c r="BC198" i="1"/>
  <c r="BA198" i="1"/>
  <c r="AY198" i="1"/>
  <c r="AW198" i="1"/>
  <c r="BC197" i="1"/>
  <c r="BA197" i="1"/>
  <c r="AY197" i="1"/>
  <c r="AW197" i="1"/>
  <c r="BC196" i="1"/>
  <c r="BA196" i="1"/>
  <c r="AY196" i="1"/>
  <c r="AW196" i="1"/>
  <c r="BC195" i="1"/>
  <c r="BA195" i="1"/>
  <c r="AY195" i="1"/>
  <c r="AW195" i="1"/>
  <c r="BC194" i="1"/>
  <c r="BA194" i="1"/>
  <c r="AY194" i="1"/>
  <c r="AW194" i="1"/>
  <c r="BC193" i="1"/>
  <c r="BA193" i="1"/>
  <c r="AY193" i="1"/>
  <c r="AW193" i="1"/>
  <c r="BC192" i="1"/>
  <c r="BA192" i="1"/>
  <c r="AY192" i="1"/>
  <c r="AW192" i="1"/>
  <c r="BC191" i="1"/>
  <c r="BA191" i="1"/>
  <c r="AY191" i="1"/>
  <c r="AW191" i="1"/>
  <c r="BC190" i="1"/>
  <c r="BA190" i="1"/>
  <c r="AY190" i="1"/>
  <c r="AW190" i="1"/>
  <c r="BC189" i="1"/>
  <c r="BA189" i="1"/>
  <c r="AY189" i="1"/>
  <c r="AW189" i="1"/>
  <c r="BC188" i="1"/>
  <c r="BA188" i="1"/>
  <c r="AY188" i="1"/>
  <c r="AW188" i="1"/>
  <c r="BC187" i="1"/>
  <c r="BA187" i="1"/>
  <c r="AY187" i="1"/>
  <c r="AW187" i="1"/>
  <c r="BC186" i="1"/>
  <c r="BA186" i="1"/>
  <c r="AY186" i="1"/>
  <c r="AW186" i="1"/>
  <c r="BC185" i="1"/>
  <c r="BA185" i="1"/>
  <c r="AY185" i="1"/>
  <c r="AW185" i="1"/>
  <c r="BC184" i="1"/>
  <c r="BA184" i="1"/>
  <c r="AY184" i="1"/>
  <c r="AW184" i="1"/>
  <c r="BC183" i="1"/>
  <c r="BA183" i="1"/>
  <c r="AY183" i="1"/>
  <c r="AW183" i="1"/>
  <c r="BC182" i="1"/>
  <c r="BA182" i="1"/>
  <c r="AY182" i="1"/>
  <c r="AW182" i="1"/>
  <c r="BC181" i="1"/>
  <c r="BA181" i="1"/>
  <c r="AY181" i="1"/>
  <c r="AW181" i="1"/>
  <c r="BC180" i="1"/>
  <c r="BA180" i="1"/>
  <c r="AY180" i="1"/>
  <c r="AW180" i="1"/>
  <c r="BC179" i="1"/>
  <c r="BA179" i="1"/>
  <c r="AY179" i="1"/>
  <c r="AW179" i="1"/>
  <c r="BC178" i="1"/>
  <c r="BA178" i="1"/>
  <c r="AY178" i="1"/>
  <c r="AW178" i="1"/>
  <c r="BC177" i="1"/>
  <c r="BA177" i="1"/>
  <c r="AY177" i="1"/>
  <c r="AW177" i="1"/>
  <c r="BC176" i="1"/>
  <c r="BA176" i="1"/>
  <c r="AY176" i="1"/>
  <c r="AW176" i="1"/>
  <c r="BC175" i="1"/>
  <c r="BA175" i="1"/>
  <c r="AY175" i="1"/>
  <c r="AW175" i="1"/>
  <c r="BC174" i="1"/>
  <c r="BA174" i="1"/>
  <c r="AY174" i="1"/>
  <c r="AW174" i="1"/>
  <c r="BC173" i="1"/>
  <c r="BA173" i="1"/>
  <c r="AY173" i="1"/>
  <c r="AW173" i="1"/>
  <c r="BC172" i="1"/>
  <c r="BA172" i="1"/>
  <c r="AY172" i="1"/>
  <c r="AW172" i="1"/>
  <c r="BC171" i="1"/>
  <c r="BA171" i="1"/>
  <c r="AY171" i="1"/>
  <c r="AW171" i="1"/>
  <c r="BC170" i="1"/>
  <c r="BA170" i="1"/>
  <c r="AY170" i="1"/>
  <c r="AW170" i="1"/>
  <c r="BC169" i="1"/>
  <c r="BA169" i="1"/>
  <c r="AY169" i="1"/>
  <c r="AW169" i="1"/>
  <c r="BC168" i="1"/>
  <c r="BA168" i="1"/>
  <c r="AY168" i="1"/>
  <c r="AW168" i="1"/>
  <c r="BC167" i="1"/>
  <c r="BA167" i="1"/>
  <c r="AY167" i="1"/>
  <c r="AW167" i="1"/>
  <c r="BC166" i="1"/>
  <c r="BA166" i="1"/>
  <c r="AY166" i="1"/>
  <c r="AW166" i="1"/>
  <c r="BC165" i="1"/>
  <c r="BA165" i="1"/>
  <c r="AY165" i="1"/>
  <c r="AW165" i="1"/>
  <c r="BC164" i="1"/>
  <c r="BA164" i="1"/>
  <c r="AY164" i="1"/>
  <c r="AW164" i="1"/>
  <c r="BC163" i="1"/>
  <c r="BA163" i="1"/>
  <c r="AY163" i="1"/>
  <c r="AW163" i="1"/>
  <c r="BC162" i="1"/>
  <c r="BA162" i="1"/>
  <c r="AY162" i="1"/>
  <c r="AW162" i="1"/>
  <c r="BC161" i="1"/>
  <c r="BA161" i="1"/>
  <c r="AY161" i="1"/>
  <c r="AW161" i="1"/>
  <c r="BC160" i="1"/>
  <c r="BA160" i="1"/>
  <c r="AY160" i="1"/>
  <c r="AW160" i="1"/>
  <c r="BC159" i="1"/>
  <c r="BA159" i="1"/>
  <c r="AY159" i="1"/>
  <c r="AW159" i="1"/>
  <c r="BC158" i="1"/>
  <c r="BA158" i="1"/>
  <c r="AY158" i="1"/>
  <c r="AW158" i="1"/>
  <c r="BC157" i="1"/>
  <c r="BA157" i="1"/>
  <c r="AY157" i="1"/>
  <c r="AW157" i="1"/>
  <c r="BC156" i="1"/>
  <c r="BA156" i="1"/>
  <c r="AY156" i="1"/>
  <c r="AW156" i="1"/>
  <c r="BC155" i="1"/>
  <c r="BA155" i="1"/>
  <c r="AY155" i="1"/>
  <c r="AW155" i="1"/>
  <c r="BC154" i="1"/>
  <c r="BA154" i="1"/>
  <c r="AY154" i="1"/>
  <c r="AW154" i="1"/>
  <c r="BC153" i="1"/>
  <c r="BA153" i="1"/>
  <c r="AY153" i="1"/>
  <c r="AW153" i="1"/>
  <c r="BC152" i="1"/>
  <c r="BA152" i="1"/>
  <c r="AY152" i="1"/>
  <c r="AW152" i="1"/>
  <c r="BC151" i="1"/>
  <c r="BA151" i="1"/>
  <c r="AY151" i="1"/>
  <c r="AW151" i="1"/>
  <c r="BC150" i="1"/>
  <c r="BA150" i="1"/>
  <c r="AY150" i="1"/>
  <c r="AW150" i="1"/>
  <c r="BC149" i="1"/>
  <c r="BA149" i="1"/>
  <c r="AY149" i="1"/>
  <c r="AW149" i="1"/>
  <c r="BC148" i="1"/>
  <c r="BA148" i="1"/>
  <c r="AY148" i="1"/>
  <c r="AW148" i="1"/>
  <c r="BC147" i="1"/>
  <c r="BA147" i="1"/>
  <c r="AY147" i="1"/>
  <c r="AW147" i="1"/>
  <c r="BC146" i="1"/>
  <c r="BA146" i="1"/>
  <c r="AY146" i="1"/>
  <c r="AW146" i="1"/>
  <c r="BC145" i="1"/>
  <c r="BA145" i="1"/>
  <c r="AY145" i="1"/>
  <c r="AW145" i="1"/>
  <c r="BC144" i="1"/>
  <c r="BA144" i="1"/>
  <c r="AY144" i="1"/>
  <c r="AW144" i="1"/>
  <c r="BC143" i="1"/>
  <c r="BA143" i="1"/>
  <c r="AY143" i="1"/>
  <c r="AW143" i="1"/>
  <c r="BC142" i="1"/>
  <c r="BA142" i="1"/>
  <c r="AY142" i="1"/>
  <c r="AW142" i="1"/>
  <c r="BC141" i="1"/>
  <c r="BA141" i="1"/>
  <c r="AY141" i="1"/>
  <c r="AW141" i="1"/>
  <c r="BC140" i="1"/>
  <c r="BA140" i="1"/>
  <c r="AY140" i="1"/>
  <c r="AW140" i="1"/>
  <c r="BC139" i="1"/>
  <c r="BA139" i="1"/>
  <c r="AY139" i="1"/>
  <c r="AW139" i="1"/>
  <c r="BC138" i="1"/>
  <c r="BA138" i="1"/>
  <c r="AY138" i="1"/>
  <c r="AW138" i="1"/>
  <c r="BC137" i="1"/>
  <c r="BA137" i="1"/>
  <c r="AY137" i="1"/>
  <c r="AW137" i="1"/>
  <c r="BC136" i="1"/>
  <c r="BA136" i="1"/>
  <c r="AY136" i="1"/>
  <c r="AW136" i="1"/>
  <c r="BC135" i="1"/>
  <c r="BA135" i="1"/>
  <c r="AY135" i="1"/>
  <c r="AW135" i="1"/>
  <c r="BC134" i="1"/>
  <c r="BA134" i="1"/>
  <c r="AY134" i="1"/>
  <c r="AW134" i="1"/>
  <c r="BC133" i="1"/>
  <c r="BA133" i="1"/>
  <c r="AY133" i="1"/>
  <c r="AW133" i="1"/>
  <c r="BC132" i="1"/>
  <c r="BA132" i="1"/>
  <c r="AY132" i="1"/>
  <c r="AW132" i="1"/>
  <c r="BC131" i="1"/>
  <c r="BA131" i="1"/>
  <c r="AY131" i="1"/>
  <c r="AW131" i="1"/>
  <c r="BC130" i="1"/>
  <c r="BA130" i="1"/>
  <c r="AY130" i="1"/>
  <c r="AW130" i="1"/>
  <c r="BC129" i="1"/>
  <c r="BA129" i="1"/>
  <c r="AY129" i="1"/>
  <c r="AW129" i="1"/>
  <c r="BC128" i="1"/>
  <c r="BA128" i="1"/>
  <c r="AY128" i="1"/>
  <c r="AW128" i="1"/>
  <c r="BC127" i="1"/>
  <c r="BA127" i="1"/>
  <c r="AY127" i="1"/>
  <c r="AW127" i="1"/>
  <c r="BC126" i="1"/>
  <c r="BA126" i="1"/>
  <c r="AY126" i="1"/>
  <c r="AW126" i="1"/>
  <c r="BC125" i="1"/>
  <c r="BA125" i="1"/>
  <c r="AY125" i="1"/>
  <c r="AW125" i="1"/>
  <c r="BC124" i="1"/>
  <c r="BA124" i="1"/>
  <c r="AY124" i="1"/>
  <c r="AW124" i="1"/>
  <c r="BC123" i="1"/>
  <c r="BA123" i="1"/>
  <c r="AY123" i="1"/>
  <c r="AW123" i="1"/>
  <c r="BC122" i="1"/>
  <c r="BA122" i="1"/>
  <c r="AY122" i="1"/>
  <c r="AW122" i="1"/>
  <c r="BC119" i="1"/>
  <c r="BA119" i="1"/>
  <c r="AY119" i="1"/>
  <c r="AW119" i="1"/>
  <c r="BC118" i="1"/>
  <c r="BA118" i="1"/>
  <c r="AY118" i="1"/>
  <c r="AW118" i="1"/>
  <c r="BC117" i="1"/>
  <c r="BA117" i="1"/>
  <c r="AY117" i="1"/>
  <c r="AW117" i="1"/>
  <c r="BC116" i="1"/>
  <c r="BA116" i="1"/>
  <c r="AY116" i="1"/>
  <c r="AW116" i="1"/>
  <c r="BC115" i="1"/>
  <c r="BA115" i="1"/>
  <c r="AY115" i="1"/>
  <c r="AW115" i="1"/>
  <c r="BC114" i="1"/>
  <c r="BA114" i="1"/>
  <c r="AY114" i="1"/>
  <c r="AW114" i="1"/>
  <c r="BC113" i="1"/>
  <c r="BA113" i="1"/>
  <c r="AY113" i="1"/>
  <c r="AW113" i="1"/>
  <c r="BC112" i="1"/>
  <c r="BA112" i="1"/>
  <c r="AY112" i="1"/>
  <c r="AW112" i="1"/>
  <c r="BC111" i="1"/>
  <c r="BA111" i="1"/>
  <c r="AY111" i="1"/>
  <c r="AW111" i="1"/>
  <c r="BC110" i="1"/>
  <c r="BA110" i="1"/>
  <c r="AY110" i="1"/>
  <c r="AW110" i="1"/>
  <c r="BC109" i="1"/>
  <c r="BA109" i="1"/>
  <c r="AY109" i="1"/>
  <c r="AW109" i="1"/>
  <c r="BC108" i="1"/>
  <c r="BA108" i="1"/>
  <c r="AY108" i="1"/>
  <c r="AW108" i="1"/>
  <c r="BC107" i="1"/>
  <c r="BA107" i="1"/>
  <c r="AY107" i="1"/>
  <c r="AW107" i="1"/>
  <c r="BC106" i="1"/>
  <c r="BA106" i="1"/>
  <c r="AY106" i="1"/>
  <c r="AW106" i="1"/>
  <c r="BC105" i="1"/>
  <c r="BA105" i="1"/>
  <c r="AY105" i="1"/>
  <c r="AW105" i="1"/>
  <c r="BC104" i="1"/>
  <c r="BA104" i="1"/>
  <c r="AY104" i="1"/>
  <c r="AW104" i="1"/>
  <c r="BC103" i="1"/>
  <c r="BA103" i="1"/>
  <c r="AY103" i="1"/>
  <c r="AW103" i="1"/>
  <c r="BC102" i="1"/>
  <c r="BA102" i="1"/>
  <c r="AY102" i="1"/>
  <c r="AW102" i="1"/>
  <c r="BC101" i="1"/>
  <c r="BA101" i="1"/>
  <c r="AY101" i="1"/>
  <c r="AW101" i="1"/>
  <c r="BC100" i="1"/>
  <c r="BA100" i="1"/>
  <c r="AY100" i="1"/>
  <c r="AW100" i="1"/>
  <c r="BC99" i="1"/>
  <c r="BA99" i="1"/>
  <c r="AY99" i="1"/>
  <c r="AW99" i="1"/>
  <c r="BC98" i="1"/>
  <c r="BA98" i="1"/>
  <c r="AY98" i="1"/>
  <c r="AW98" i="1"/>
  <c r="BC97" i="1"/>
  <c r="BA97" i="1"/>
  <c r="AY97" i="1"/>
  <c r="AW97" i="1"/>
  <c r="BC96" i="1"/>
  <c r="BA96" i="1"/>
  <c r="AY96" i="1"/>
  <c r="AW96" i="1"/>
  <c r="BC95" i="1"/>
  <c r="BA95" i="1"/>
  <c r="AY95" i="1"/>
  <c r="AW95" i="1"/>
  <c r="BC94" i="1"/>
  <c r="BA94" i="1"/>
  <c r="AY94" i="1"/>
  <c r="AW94" i="1"/>
  <c r="BC93" i="1"/>
  <c r="BA93" i="1"/>
  <c r="AY93" i="1"/>
  <c r="AW93" i="1"/>
  <c r="BC92" i="1"/>
  <c r="BA92" i="1"/>
  <c r="AY92" i="1"/>
  <c r="AW92" i="1"/>
  <c r="BC91" i="1"/>
  <c r="BA91" i="1"/>
  <c r="AY91" i="1"/>
  <c r="AW91" i="1"/>
  <c r="BC90" i="1"/>
  <c r="BA90" i="1"/>
  <c r="AY90" i="1"/>
  <c r="AW90" i="1"/>
  <c r="BC89" i="1"/>
  <c r="BA89" i="1"/>
  <c r="AY89" i="1"/>
  <c r="AW89" i="1"/>
  <c r="BC88" i="1"/>
  <c r="BA88" i="1"/>
  <c r="AY88" i="1"/>
  <c r="AW88" i="1"/>
  <c r="BC87" i="1"/>
  <c r="BA87" i="1"/>
  <c r="AY87" i="1"/>
  <c r="AW87" i="1"/>
  <c r="BC86" i="1"/>
  <c r="BA86" i="1"/>
  <c r="AY86" i="1"/>
  <c r="AW86" i="1"/>
  <c r="BC85" i="1"/>
  <c r="BA85" i="1"/>
  <c r="AY85" i="1"/>
  <c r="AW85" i="1"/>
  <c r="BC84" i="1"/>
  <c r="BA84" i="1"/>
  <c r="AY84" i="1"/>
  <c r="AW84" i="1"/>
  <c r="BC83" i="1"/>
  <c r="BA83" i="1"/>
  <c r="AY83" i="1"/>
  <c r="AW83" i="1"/>
  <c r="BC82" i="1"/>
  <c r="BA82" i="1"/>
  <c r="AY82" i="1"/>
  <c r="AW82" i="1"/>
  <c r="BC81" i="1"/>
  <c r="BA81" i="1"/>
  <c r="AY81" i="1"/>
  <c r="AW81" i="1"/>
  <c r="BC80" i="1"/>
  <c r="BA80" i="1"/>
  <c r="AY80" i="1"/>
  <c r="AW80" i="1"/>
  <c r="BC79" i="1"/>
  <c r="BA79" i="1"/>
  <c r="AY79" i="1"/>
  <c r="AW79" i="1"/>
  <c r="BC78" i="1"/>
  <c r="BA78" i="1"/>
  <c r="AY78" i="1"/>
  <c r="AW78" i="1"/>
  <c r="BC77" i="1"/>
  <c r="BA77" i="1"/>
  <c r="AY77" i="1"/>
  <c r="AW77" i="1"/>
  <c r="BC76" i="1"/>
  <c r="BA76" i="1"/>
  <c r="AY76" i="1"/>
  <c r="AW76" i="1"/>
  <c r="BC75" i="1"/>
  <c r="BA75" i="1"/>
  <c r="AY75" i="1"/>
  <c r="AW75" i="1"/>
  <c r="BC74" i="1"/>
  <c r="BA74" i="1"/>
  <c r="AY74" i="1"/>
  <c r="AW74" i="1"/>
  <c r="BC73" i="1"/>
  <c r="BA73" i="1"/>
  <c r="AY73" i="1"/>
  <c r="AW73" i="1"/>
  <c r="BC72" i="1"/>
  <c r="BA72" i="1"/>
  <c r="AY72" i="1"/>
  <c r="AW72" i="1"/>
  <c r="BC71" i="1"/>
  <c r="BA71" i="1"/>
  <c r="AY71" i="1"/>
  <c r="AW71" i="1"/>
  <c r="BC70" i="1"/>
  <c r="BA70" i="1"/>
  <c r="AY70" i="1"/>
  <c r="AW70" i="1"/>
  <c r="BC69" i="1"/>
  <c r="BA69" i="1"/>
  <c r="AY69" i="1"/>
  <c r="AW69" i="1"/>
  <c r="BC68" i="1"/>
  <c r="BA68" i="1"/>
  <c r="AY68" i="1"/>
  <c r="AW68" i="1"/>
  <c r="BC67" i="1"/>
  <c r="BA67" i="1"/>
  <c r="AY67" i="1"/>
  <c r="AW67" i="1"/>
  <c r="BC66" i="1"/>
  <c r="BA66" i="1"/>
  <c r="AY66" i="1"/>
  <c r="AW66" i="1"/>
  <c r="BC65" i="1"/>
  <c r="BA65" i="1"/>
  <c r="AY65" i="1"/>
  <c r="AW65" i="1"/>
  <c r="BC64" i="1"/>
  <c r="BA64" i="1"/>
  <c r="AY64" i="1"/>
  <c r="AW64" i="1"/>
  <c r="BC63" i="1"/>
  <c r="BA63" i="1"/>
  <c r="AY63" i="1"/>
  <c r="AW63" i="1"/>
  <c r="BC62" i="1"/>
  <c r="BA62" i="1"/>
  <c r="AY62" i="1"/>
  <c r="AW62" i="1"/>
  <c r="BC61" i="1"/>
  <c r="BA61" i="1"/>
  <c r="AY61" i="1"/>
  <c r="AW61" i="1"/>
  <c r="BC60" i="1"/>
  <c r="BA60" i="1"/>
  <c r="AY60" i="1"/>
  <c r="AW60" i="1"/>
  <c r="BC59" i="1"/>
  <c r="BA59" i="1"/>
  <c r="AY59" i="1"/>
  <c r="AW59" i="1"/>
  <c r="BC58" i="1"/>
  <c r="BA58" i="1"/>
  <c r="AY58" i="1"/>
  <c r="AW58" i="1"/>
  <c r="BC57" i="1"/>
  <c r="BA57" i="1"/>
  <c r="AY57" i="1"/>
  <c r="AW57" i="1"/>
  <c r="BC56" i="1"/>
  <c r="BA56" i="1"/>
  <c r="AY56" i="1"/>
  <c r="AW56" i="1"/>
  <c r="BC55" i="1"/>
  <c r="BA55" i="1"/>
  <c r="AY55" i="1"/>
  <c r="AW55" i="1"/>
  <c r="BC54" i="1"/>
  <c r="BA54" i="1"/>
  <c r="AY54" i="1"/>
  <c r="AW54" i="1"/>
  <c r="BC53" i="1"/>
  <c r="BA53" i="1"/>
  <c r="AY53" i="1"/>
  <c r="AW53" i="1"/>
  <c r="BC52" i="1"/>
  <c r="BA52" i="1"/>
  <c r="AY52" i="1"/>
  <c r="AW52" i="1"/>
  <c r="BC51" i="1"/>
  <c r="BA51" i="1"/>
  <c r="AY51" i="1"/>
  <c r="AW51" i="1"/>
  <c r="BC50" i="1"/>
  <c r="BA50" i="1"/>
  <c r="AY50" i="1"/>
  <c r="AW50" i="1"/>
  <c r="BC49" i="1"/>
  <c r="BA49" i="1"/>
  <c r="AY49" i="1"/>
  <c r="AW49" i="1"/>
  <c r="BC48" i="1"/>
  <c r="BA48" i="1"/>
  <c r="AY48" i="1"/>
  <c r="AW48" i="1"/>
  <c r="BC47" i="1"/>
  <c r="BA47" i="1"/>
  <c r="AY47" i="1"/>
  <c r="AW47" i="1"/>
  <c r="BC46" i="1"/>
  <c r="BA46" i="1"/>
  <c r="AY46" i="1"/>
  <c r="AW46" i="1"/>
  <c r="BC45" i="1"/>
  <c r="BA45" i="1"/>
  <c r="AY45" i="1"/>
  <c r="AW45" i="1"/>
  <c r="BC44" i="1"/>
  <c r="BA44" i="1"/>
  <c r="AY44" i="1"/>
  <c r="AW44" i="1"/>
  <c r="BC43" i="1"/>
  <c r="BA43" i="1"/>
  <c r="AY43" i="1"/>
  <c r="AW43" i="1"/>
  <c r="BC42" i="1"/>
  <c r="BA42" i="1"/>
  <c r="AY42" i="1"/>
  <c r="AW42" i="1"/>
  <c r="BC41" i="1"/>
  <c r="BA41" i="1"/>
  <c r="AY41" i="1"/>
  <c r="AW41" i="1"/>
  <c r="BC40" i="1"/>
  <c r="BA40" i="1"/>
  <c r="AY40" i="1"/>
  <c r="AW40" i="1"/>
  <c r="BC39" i="1"/>
  <c r="BA39" i="1"/>
  <c r="AY39" i="1"/>
  <c r="AW39" i="1"/>
  <c r="BC38" i="1"/>
  <c r="BA38" i="1"/>
  <c r="AY38" i="1"/>
  <c r="AW38" i="1"/>
  <c r="BC37" i="1"/>
  <c r="BA37" i="1"/>
  <c r="AY37" i="1"/>
  <c r="AW37" i="1"/>
  <c r="BC36" i="1"/>
  <c r="BA36" i="1"/>
  <c r="AY36" i="1"/>
  <c r="AW36" i="1"/>
  <c r="BC35" i="1"/>
  <c r="BA35" i="1"/>
  <c r="AY35" i="1"/>
  <c r="AW35" i="1"/>
  <c r="BC34" i="1"/>
  <c r="BA34" i="1"/>
  <c r="AY34" i="1"/>
  <c r="AW34" i="1"/>
  <c r="BC33" i="1"/>
  <c r="BA33" i="1"/>
  <c r="AY33" i="1"/>
  <c r="AW33" i="1"/>
  <c r="BC32" i="1"/>
  <c r="BA32" i="1"/>
  <c r="AY32" i="1"/>
  <c r="AW32" i="1"/>
  <c r="BC31" i="1"/>
  <c r="BA31" i="1"/>
  <c r="AY31" i="1"/>
  <c r="AW31" i="1"/>
  <c r="BC30" i="1"/>
  <c r="BA30" i="1"/>
  <c r="AY30" i="1"/>
  <c r="AW30" i="1"/>
  <c r="BC29" i="1"/>
  <c r="BA29" i="1"/>
  <c r="AY29" i="1"/>
  <c r="AW29" i="1"/>
  <c r="BC28" i="1"/>
  <c r="BA28" i="1"/>
  <c r="AY28" i="1"/>
  <c r="AW28" i="1"/>
  <c r="BC27" i="1"/>
  <c r="BA27" i="1"/>
  <c r="AY27" i="1"/>
  <c r="AW27" i="1"/>
  <c r="BC26" i="1"/>
  <c r="BA26" i="1"/>
  <c r="AY26" i="1"/>
  <c r="AW26" i="1"/>
  <c r="BC25" i="1"/>
  <c r="BA25" i="1"/>
  <c r="AY25" i="1"/>
  <c r="AW25" i="1"/>
  <c r="BC24" i="1"/>
  <c r="BA24" i="1"/>
  <c r="AY24" i="1"/>
  <c r="AW24" i="1"/>
  <c r="BC23" i="1"/>
  <c r="BA23" i="1"/>
  <c r="AY23" i="1"/>
  <c r="AW23" i="1"/>
  <c r="BC22" i="1"/>
  <c r="BA22" i="1"/>
  <c r="AY22" i="1"/>
  <c r="AW22" i="1"/>
  <c r="BC21" i="1"/>
  <c r="BA21" i="1"/>
  <c r="AY21" i="1"/>
  <c r="AW21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W20" i="1"/>
  <c r="BC20" i="1"/>
  <c r="BA20" i="1"/>
  <c r="AY20" i="1"/>
  <c r="AE20" i="1"/>
  <c r="AR328" i="1"/>
  <c r="AS328" i="1"/>
  <c r="AT328" i="1"/>
  <c r="AR329" i="1"/>
  <c r="AS329" i="1"/>
  <c r="AT329" i="1"/>
  <c r="AR330" i="1"/>
  <c r="AS330" i="1"/>
  <c r="AT330" i="1"/>
  <c r="AR331" i="1"/>
  <c r="AS331" i="1"/>
  <c r="AT331" i="1"/>
  <c r="AR332" i="1"/>
  <c r="AS332" i="1"/>
  <c r="AT332" i="1"/>
  <c r="AR333" i="1"/>
  <c r="AS333" i="1"/>
  <c r="AT333" i="1"/>
  <c r="AR334" i="1"/>
  <c r="AS334" i="1"/>
  <c r="AT334" i="1"/>
  <c r="AR335" i="1"/>
  <c r="AS335" i="1"/>
  <c r="AT335" i="1"/>
  <c r="AR336" i="1"/>
  <c r="AS336" i="1"/>
  <c r="AT336" i="1"/>
  <c r="AR337" i="1"/>
  <c r="AS337" i="1"/>
  <c r="AT337" i="1"/>
  <c r="AR338" i="1"/>
  <c r="AS338" i="1"/>
  <c r="AT338" i="1"/>
  <c r="AR339" i="1"/>
  <c r="AS339" i="1"/>
  <c r="AT339" i="1"/>
  <c r="AR340" i="1"/>
  <c r="AS340" i="1"/>
  <c r="AT340" i="1"/>
  <c r="AR341" i="1"/>
  <c r="AS341" i="1"/>
  <c r="AT341" i="1"/>
  <c r="AR342" i="1"/>
  <c r="AS342" i="1"/>
  <c r="AT342" i="1"/>
  <c r="AR343" i="1"/>
  <c r="AS343" i="1"/>
  <c r="AT343" i="1"/>
  <c r="AR344" i="1"/>
  <c r="AS344" i="1"/>
  <c r="AT344" i="1"/>
  <c r="AR345" i="1"/>
  <c r="AS345" i="1"/>
  <c r="AT345" i="1"/>
  <c r="AR346" i="1"/>
  <c r="AS346" i="1"/>
  <c r="AT346" i="1"/>
  <c r="AR347" i="1"/>
  <c r="AS347" i="1"/>
  <c r="AT347" i="1"/>
  <c r="AR348" i="1"/>
  <c r="AS348" i="1"/>
  <c r="AT348" i="1"/>
  <c r="AR349" i="1"/>
  <c r="AS349" i="1"/>
  <c r="AT349" i="1"/>
  <c r="AR350" i="1"/>
  <c r="AS350" i="1"/>
  <c r="AT350" i="1"/>
  <c r="AR351" i="1"/>
  <c r="AS351" i="1"/>
  <c r="AT351" i="1"/>
  <c r="AR352" i="1"/>
  <c r="AS352" i="1"/>
  <c r="AT352" i="1"/>
  <c r="AR353" i="1"/>
  <c r="AS353" i="1"/>
  <c r="AT353" i="1"/>
  <c r="AR354" i="1"/>
  <c r="AS354" i="1"/>
  <c r="AT354" i="1"/>
  <c r="AR355" i="1"/>
  <c r="AS355" i="1"/>
  <c r="AT355" i="1"/>
  <c r="AR356" i="1"/>
  <c r="AS356" i="1"/>
  <c r="AT356" i="1"/>
  <c r="AR357" i="1"/>
  <c r="AS357" i="1"/>
  <c r="AT357" i="1"/>
  <c r="AR358" i="1"/>
  <c r="AS358" i="1"/>
  <c r="AT358" i="1"/>
  <c r="AR359" i="1"/>
  <c r="AS359" i="1"/>
  <c r="AT359" i="1"/>
  <c r="AR360" i="1"/>
  <c r="AS360" i="1"/>
  <c r="AT360" i="1"/>
  <c r="AR361" i="1"/>
  <c r="AS361" i="1"/>
  <c r="AT361" i="1"/>
  <c r="AR362" i="1"/>
  <c r="AS362" i="1"/>
  <c r="AT362" i="1"/>
  <c r="AR363" i="1"/>
  <c r="AS363" i="1"/>
  <c r="AT363" i="1"/>
  <c r="AR364" i="1"/>
  <c r="AS364" i="1"/>
  <c r="AT364" i="1"/>
  <c r="AR365" i="1"/>
  <c r="AS365" i="1"/>
  <c r="AT365" i="1"/>
  <c r="AR366" i="1"/>
  <c r="AS366" i="1"/>
  <c r="AT366" i="1"/>
  <c r="AR367" i="1"/>
  <c r="AS367" i="1"/>
  <c r="AT367" i="1"/>
  <c r="AR368" i="1"/>
  <c r="AS368" i="1"/>
  <c r="AT368" i="1"/>
  <c r="AR369" i="1"/>
  <c r="AS369" i="1"/>
  <c r="AT369" i="1"/>
  <c r="AR370" i="1"/>
  <c r="AS370" i="1"/>
  <c r="AT370" i="1"/>
  <c r="AR371" i="1"/>
  <c r="AS371" i="1"/>
  <c r="AT371" i="1"/>
  <c r="AR372" i="1"/>
  <c r="AS372" i="1"/>
  <c r="AT372" i="1"/>
  <c r="AR373" i="1"/>
  <c r="AS373" i="1"/>
  <c r="AT373" i="1"/>
  <c r="AR374" i="1"/>
  <c r="AS374" i="1"/>
  <c r="AT374" i="1"/>
  <c r="AR375" i="1"/>
  <c r="AS375" i="1"/>
  <c r="AT375" i="1"/>
  <c r="AR376" i="1"/>
  <c r="AS376" i="1"/>
  <c r="AT376" i="1"/>
  <c r="AR377" i="1"/>
  <c r="AS377" i="1"/>
  <c r="AT377" i="1"/>
  <c r="AR378" i="1"/>
  <c r="AS378" i="1"/>
  <c r="AT378" i="1"/>
  <c r="AR379" i="1"/>
  <c r="AS379" i="1"/>
  <c r="AT379" i="1"/>
  <c r="AR380" i="1"/>
  <c r="AS380" i="1"/>
  <c r="AT380" i="1"/>
  <c r="AR381" i="1"/>
  <c r="AS381" i="1"/>
  <c r="AT381" i="1"/>
  <c r="AR382" i="1"/>
  <c r="AS382" i="1"/>
  <c r="AT382" i="1"/>
  <c r="AR383" i="1"/>
  <c r="AS383" i="1"/>
  <c r="AT383" i="1"/>
  <c r="AR384" i="1"/>
  <c r="AS384" i="1"/>
  <c r="AT384" i="1"/>
  <c r="AR385" i="1"/>
  <c r="AS385" i="1"/>
  <c r="AT385" i="1"/>
  <c r="AR386" i="1"/>
  <c r="AS386" i="1"/>
  <c r="AT386" i="1"/>
  <c r="AR387" i="1"/>
  <c r="AS387" i="1"/>
  <c r="AT387" i="1"/>
  <c r="AR388" i="1"/>
  <c r="AS388" i="1"/>
  <c r="AT388" i="1"/>
  <c r="AR389" i="1"/>
  <c r="AS389" i="1"/>
  <c r="AT389" i="1"/>
  <c r="AR390" i="1"/>
  <c r="AS390" i="1"/>
  <c r="AT390" i="1"/>
  <c r="AR391" i="1"/>
  <c r="AS391" i="1"/>
  <c r="AT391" i="1"/>
  <c r="AR392" i="1"/>
  <c r="AS392" i="1"/>
  <c r="AT392" i="1"/>
  <c r="AR393" i="1"/>
  <c r="AS393" i="1"/>
  <c r="AT393" i="1"/>
  <c r="AR394" i="1"/>
  <c r="AS394" i="1"/>
  <c r="AT394" i="1"/>
  <c r="AR395" i="1"/>
  <c r="AS395" i="1"/>
  <c r="AT395" i="1"/>
  <c r="AR396" i="1"/>
  <c r="AS396" i="1"/>
  <c r="AT396" i="1"/>
  <c r="AR397" i="1"/>
  <c r="AS397" i="1"/>
  <c r="AT397" i="1"/>
  <c r="AR398" i="1"/>
  <c r="AS398" i="1"/>
  <c r="AT398" i="1"/>
  <c r="AR399" i="1"/>
  <c r="AS399" i="1"/>
  <c r="AT399" i="1"/>
  <c r="AR400" i="1"/>
  <c r="AS400" i="1"/>
  <c r="AT400" i="1"/>
  <c r="AR401" i="1"/>
  <c r="AS401" i="1"/>
  <c r="AT401" i="1"/>
  <c r="AR402" i="1"/>
  <c r="AS402" i="1"/>
  <c r="AT402" i="1"/>
  <c r="AR403" i="1"/>
  <c r="AS403" i="1"/>
  <c r="AT403" i="1"/>
  <c r="AR404" i="1"/>
  <c r="AS404" i="1"/>
  <c r="AT404" i="1"/>
  <c r="AR405" i="1"/>
  <c r="AS405" i="1"/>
  <c r="AT405" i="1"/>
  <c r="AR406" i="1"/>
  <c r="AS406" i="1"/>
  <c r="AT406" i="1"/>
  <c r="AR407" i="1"/>
  <c r="AS407" i="1"/>
  <c r="AT407" i="1"/>
  <c r="AR408" i="1"/>
  <c r="AS408" i="1"/>
  <c r="AT408" i="1"/>
  <c r="AR409" i="1"/>
  <c r="AS409" i="1"/>
  <c r="AT409" i="1"/>
  <c r="AR410" i="1"/>
  <c r="AS410" i="1"/>
  <c r="AT410" i="1"/>
  <c r="AR411" i="1"/>
  <c r="AS411" i="1"/>
  <c r="AT411" i="1"/>
  <c r="AR412" i="1"/>
  <c r="AS412" i="1"/>
  <c r="AT412" i="1"/>
  <c r="AR413" i="1"/>
  <c r="AS413" i="1"/>
  <c r="AT413" i="1"/>
  <c r="AR414" i="1"/>
  <c r="AS414" i="1"/>
  <c r="AT414" i="1"/>
  <c r="AR415" i="1"/>
  <c r="AS415" i="1"/>
  <c r="AT415" i="1"/>
  <c r="AR416" i="1"/>
  <c r="AS416" i="1"/>
  <c r="AT416" i="1"/>
  <c r="AR417" i="1"/>
  <c r="AS417" i="1"/>
  <c r="AT417" i="1"/>
  <c r="AR418" i="1"/>
  <c r="AS418" i="1"/>
  <c r="AT418" i="1"/>
  <c r="AR419" i="1"/>
  <c r="AS419" i="1"/>
  <c r="AT419" i="1"/>
  <c r="AR420" i="1"/>
  <c r="AS420" i="1"/>
  <c r="AT420" i="1"/>
  <c r="AR421" i="1"/>
  <c r="AS421" i="1"/>
  <c r="AT421" i="1"/>
  <c r="AR422" i="1"/>
  <c r="AS422" i="1"/>
  <c r="AT422" i="1"/>
  <c r="AR423" i="1"/>
  <c r="AS423" i="1"/>
  <c r="AT423" i="1"/>
  <c r="AR424" i="1"/>
  <c r="AS424" i="1"/>
  <c r="AT424" i="1"/>
  <c r="AR425" i="1"/>
  <c r="AS425" i="1"/>
  <c r="AT425" i="1"/>
  <c r="AR426" i="1"/>
  <c r="AS426" i="1"/>
  <c r="AT426" i="1"/>
  <c r="AT327" i="1"/>
  <c r="AS327" i="1"/>
  <c r="AR327" i="1"/>
  <c r="AR226" i="1"/>
  <c r="AS226" i="1"/>
  <c r="AT226" i="1"/>
  <c r="AR227" i="1"/>
  <c r="AS227" i="1"/>
  <c r="AT227" i="1"/>
  <c r="AR228" i="1"/>
  <c r="AS228" i="1"/>
  <c r="AT228" i="1"/>
  <c r="AR229" i="1"/>
  <c r="AS229" i="1"/>
  <c r="AT229" i="1"/>
  <c r="AR230" i="1"/>
  <c r="AS230" i="1"/>
  <c r="AT230" i="1"/>
  <c r="AR231" i="1"/>
  <c r="AS231" i="1"/>
  <c r="AT231" i="1"/>
  <c r="AR232" i="1"/>
  <c r="AS232" i="1"/>
  <c r="AT232" i="1"/>
  <c r="AR233" i="1"/>
  <c r="AS233" i="1"/>
  <c r="AT233" i="1"/>
  <c r="AR234" i="1"/>
  <c r="AS234" i="1"/>
  <c r="AT234" i="1"/>
  <c r="AR235" i="1"/>
  <c r="AS235" i="1"/>
  <c r="AT235" i="1"/>
  <c r="AR236" i="1"/>
  <c r="AS236" i="1"/>
  <c r="AT236" i="1"/>
  <c r="AR237" i="1"/>
  <c r="AS237" i="1"/>
  <c r="AT237" i="1"/>
  <c r="AR238" i="1"/>
  <c r="AS238" i="1"/>
  <c r="AT238" i="1"/>
  <c r="AR239" i="1"/>
  <c r="AS239" i="1"/>
  <c r="AT239" i="1"/>
  <c r="AR240" i="1"/>
  <c r="AS240" i="1"/>
  <c r="AT240" i="1"/>
  <c r="AR241" i="1"/>
  <c r="AS241" i="1"/>
  <c r="AT241" i="1"/>
  <c r="AR242" i="1"/>
  <c r="AS242" i="1"/>
  <c r="AT242" i="1"/>
  <c r="AR243" i="1"/>
  <c r="AS243" i="1"/>
  <c r="AT243" i="1"/>
  <c r="AR244" i="1"/>
  <c r="AS244" i="1"/>
  <c r="AT244" i="1"/>
  <c r="AR245" i="1"/>
  <c r="AS245" i="1"/>
  <c r="AT245" i="1"/>
  <c r="AR246" i="1"/>
  <c r="AS246" i="1"/>
  <c r="AT246" i="1"/>
  <c r="AR247" i="1"/>
  <c r="AS247" i="1"/>
  <c r="AT247" i="1"/>
  <c r="AR248" i="1"/>
  <c r="AS248" i="1"/>
  <c r="AT248" i="1"/>
  <c r="AR249" i="1"/>
  <c r="AS249" i="1"/>
  <c r="AT249" i="1"/>
  <c r="AR250" i="1"/>
  <c r="AS250" i="1"/>
  <c r="AT250" i="1"/>
  <c r="AR251" i="1"/>
  <c r="AS251" i="1"/>
  <c r="AT251" i="1"/>
  <c r="AR252" i="1"/>
  <c r="AS252" i="1"/>
  <c r="AT252" i="1"/>
  <c r="AR253" i="1"/>
  <c r="AS253" i="1"/>
  <c r="AT253" i="1"/>
  <c r="AR254" i="1"/>
  <c r="AS254" i="1"/>
  <c r="AT254" i="1"/>
  <c r="AR255" i="1"/>
  <c r="AS255" i="1"/>
  <c r="AT255" i="1"/>
  <c r="AR256" i="1"/>
  <c r="AS256" i="1"/>
  <c r="AT256" i="1"/>
  <c r="AR257" i="1"/>
  <c r="AS257" i="1"/>
  <c r="AT257" i="1"/>
  <c r="AR258" i="1"/>
  <c r="AS258" i="1"/>
  <c r="AT258" i="1"/>
  <c r="AR259" i="1"/>
  <c r="AS259" i="1"/>
  <c r="AT259" i="1"/>
  <c r="AR260" i="1"/>
  <c r="AS260" i="1"/>
  <c r="AT260" i="1"/>
  <c r="AR261" i="1"/>
  <c r="AS261" i="1"/>
  <c r="AT261" i="1"/>
  <c r="AR262" i="1"/>
  <c r="AS262" i="1"/>
  <c r="AT262" i="1"/>
  <c r="AR263" i="1"/>
  <c r="AS263" i="1"/>
  <c r="AT263" i="1"/>
  <c r="AR264" i="1"/>
  <c r="AS264" i="1"/>
  <c r="AT264" i="1"/>
  <c r="AR265" i="1"/>
  <c r="AS265" i="1"/>
  <c r="AT265" i="1"/>
  <c r="AR266" i="1"/>
  <c r="AS266" i="1"/>
  <c r="AT266" i="1"/>
  <c r="AR267" i="1"/>
  <c r="AS267" i="1"/>
  <c r="AT267" i="1"/>
  <c r="AR268" i="1"/>
  <c r="AS268" i="1"/>
  <c r="AT268" i="1"/>
  <c r="AR269" i="1"/>
  <c r="AS269" i="1"/>
  <c r="AT269" i="1"/>
  <c r="AR270" i="1"/>
  <c r="AS270" i="1"/>
  <c r="AT270" i="1"/>
  <c r="AR271" i="1"/>
  <c r="AS271" i="1"/>
  <c r="AT271" i="1"/>
  <c r="AR272" i="1"/>
  <c r="AS272" i="1"/>
  <c r="AT272" i="1"/>
  <c r="AR273" i="1"/>
  <c r="AS273" i="1"/>
  <c r="AT273" i="1"/>
  <c r="AR274" i="1"/>
  <c r="AS274" i="1"/>
  <c r="AT274" i="1"/>
  <c r="AR275" i="1"/>
  <c r="AS275" i="1"/>
  <c r="AT275" i="1"/>
  <c r="AR276" i="1"/>
  <c r="AS276" i="1"/>
  <c r="AT276" i="1"/>
  <c r="AR277" i="1"/>
  <c r="AS277" i="1"/>
  <c r="AT277" i="1"/>
  <c r="AR278" i="1"/>
  <c r="AS278" i="1"/>
  <c r="AT278" i="1"/>
  <c r="AR279" i="1"/>
  <c r="AS279" i="1"/>
  <c r="AT279" i="1"/>
  <c r="AR280" i="1"/>
  <c r="AS280" i="1"/>
  <c r="AT280" i="1"/>
  <c r="AR281" i="1"/>
  <c r="AS281" i="1"/>
  <c r="AT281" i="1"/>
  <c r="AR282" i="1"/>
  <c r="AS282" i="1"/>
  <c r="AT282" i="1"/>
  <c r="AR283" i="1"/>
  <c r="AS283" i="1"/>
  <c r="AT283" i="1"/>
  <c r="AR284" i="1"/>
  <c r="AS284" i="1"/>
  <c r="AT284" i="1"/>
  <c r="AR285" i="1"/>
  <c r="AS285" i="1"/>
  <c r="AT285" i="1"/>
  <c r="AR286" i="1"/>
  <c r="AS286" i="1"/>
  <c r="AT286" i="1"/>
  <c r="AR287" i="1"/>
  <c r="AS287" i="1"/>
  <c r="AT287" i="1"/>
  <c r="AR288" i="1"/>
  <c r="AS288" i="1"/>
  <c r="AT288" i="1"/>
  <c r="AR289" i="1"/>
  <c r="AS289" i="1"/>
  <c r="AT289" i="1"/>
  <c r="AR290" i="1"/>
  <c r="AS290" i="1"/>
  <c r="AT290" i="1"/>
  <c r="AR291" i="1"/>
  <c r="AS291" i="1"/>
  <c r="AT291" i="1"/>
  <c r="AR292" i="1"/>
  <c r="AS292" i="1"/>
  <c r="AT292" i="1"/>
  <c r="AR293" i="1"/>
  <c r="AS293" i="1"/>
  <c r="AT293" i="1"/>
  <c r="AR294" i="1"/>
  <c r="AS294" i="1"/>
  <c r="AT294" i="1"/>
  <c r="AR295" i="1"/>
  <c r="AS295" i="1"/>
  <c r="AT295" i="1"/>
  <c r="AR296" i="1"/>
  <c r="AS296" i="1"/>
  <c r="AT296" i="1"/>
  <c r="AR297" i="1"/>
  <c r="AS297" i="1"/>
  <c r="AT297" i="1"/>
  <c r="AR298" i="1"/>
  <c r="AS298" i="1"/>
  <c r="AT298" i="1"/>
  <c r="AR299" i="1"/>
  <c r="AS299" i="1"/>
  <c r="AT299" i="1"/>
  <c r="AR300" i="1"/>
  <c r="AS300" i="1"/>
  <c r="AT300" i="1"/>
  <c r="AR301" i="1"/>
  <c r="AS301" i="1"/>
  <c r="AT301" i="1"/>
  <c r="AR302" i="1"/>
  <c r="AS302" i="1"/>
  <c r="AT302" i="1"/>
  <c r="AR303" i="1"/>
  <c r="AS303" i="1"/>
  <c r="AT303" i="1"/>
  <c r="AR304" i="1"/>
  <c r="AS304" i="1"/>
  <c r="AT304" i="1"/>
  <c r="AR305" i="1"/>
  <c r="AS305" i="1"/>
  <c r="AT305" i="1"/>
  <c r="AR306" i="1"/>
  <c r="AS306" i="1"/>
  <c r="AT306" i="1"/>
  <c r="AR307" i="1"/>
  <c r="AS307" i="1"/>
  <c r="AT307" i="1"/>
  <c r="AR308" i="1"/>
  <c r="AS308" i="1"/>
  <c r="AT308" i="1"/>
  <c r="AR309" i="1"/>
  <c r="AS309" i="1"/>
  <c r="AT309" i="1"/>
  <c r="AR310" i="1"/>
  <c r="AS310" i="1"/>
  <c r="AT310" i="1"/>
  <c r="AR311" i="1"/>
  <c r="AS311" i="1"/>
  <c r="AT311" i="1"/>
  <c r="AR312" i="1"/>
  <c r="AS312" i="1"/>
  <c r="AT312" i="1"/>
  <c r="AR313" i="1"/>
  <c r="AS313" i="1"/>
  <c r="AT313" i="1"/>
  <c r="AR314" i="1"/>
  <c r="AS314" i="1"/>
  <c r="AT314" i="1"/>
  <c r="AR315" i="1"/>
  <c r="AS315" i="1"/>
  <c r="AT315" i="1"/>
  <c r="AR316" i="1"/>
  <c r="AS316" i="1"/>
  <c r="AT316" i="1"/>
  <c r="AR317" i="1"/>
  <c r="AS317" i="1"/>
  <c r="AT317" i="1"/>
  <c r="AR318" i="1"/>
  <c r="AS318" i="1"/>
  <c r="AT318" i="1"/>
  <c r="AR319" i="1"/>
  <c r="AS319" i="1"/>
  <c r="AT319" i="1"/>
  <c r="AR320" i="1"/>
  <c r="AS320" i="1"/>
  <c r="AT320" i="1"/>
  <c r="AR321" i="1"/>
  <c r="AS321" i="1"/>
  <c r="AT321" i="1"/>
  <c r="AR322" i="1"/>
  <c r="AS322" i="1"/>
  <c r="AT322" i="1"/>
  <c r="AR323" i="1"/>
  <c r="AS323" i="1"/>
  <c r="AT323" i="1"/>
  <c r="AR324" i="1"/>
  <c r="AS324" i="1"/>
  <c r="AT324" i="1"/>
  <c r="AT225" i="1"/>
  <c r="AS225" i="1"/>
  <c r="AR225" i="1"/>
  <c r="AR123" i="1"/>
  <c r="AS123" i="1"/>
  <c r="AT123" i="1"/>
  <c r="AR124" i="1"/>
  <c r="AS124" i="1"/>
  <c r="AT124" i="1"/>
  <c r="AR125" i="1"/>
  <c r="AS125" i="1"/>
  <c r="AT125" i="1"/>
  <c r="AR126" i="1"/>
  <c r="AS126" i="1"/>
  <c r="AT126" i="1"/>
  <c r="AR127" i="1"/>
  <c r="AS127" i="1"/>
  <c r="AT127" i="1"/>
  <c r="AR128" i="1"/>
  <c r="AS128" i="1"/>
  <c r="AT128" i="1"/>
  <c r="AR129" i="1"/>
  <c r="AS129" i="1"/>
  <c r="AT129" i="1"/>
  <c r="AR130" i="1"/>
  <c r="AS130" i="1"/>
  <c r="AT130" i="1"/>
  <c r="AR131" i="1"/>
  <c r="AS131" i="1"/>
  <c r="AT131" i="1"/>
  <c r="AR132" i="1"/>
  <c r="AS132" i="1"/>
  <c r="AT132" i="1"/>
  <c r="AR133" i="1"/>
  <c r="AS133" i="1"/>
  <c r="AT133" i="1"/>
  <c r="AR134" i="1"/>
  <c r="AS134" i="1"/>
  <c r="AT134" i="1"/>
  <c r="AR135" i="1"/>
  <c r="AS135" i="1"/>
  <c r="AT135" i="1"/>
  <c r="AR136" i="1"/>
  <c r="AS136" i="1"/>
  <c r="AT136" i="1"/>
  <c r="AR137" i="1"/>
  <c r="AS137" i="1"/>
  <c r="AT137" i="1"/>
  <c r="AR138" i="1"/>
  <c r="AS138" i="1"/>
  <c r="AT138" i="1"/>
  <c r="AR139" i="1"/>
  <c r="AS139" i="1"/>
  <c r="AT139" i="1"/>
  <c r="AR140" i="1"/>
  <c r="AS140" i="1"/>
  <c r="AT140" i="1"/>
  <c r="AR141" i="1"/>
  <c r="AS141" i="1"/>
  <c r="AT141" i="1"/>
  <c r="AR142" i="1"/>
  <c r="AS142" i="1"/>
  <c r="AT142" i="1"/>
  <c r="AR143" i="1"/>
  <c r="AS143" i="1"/>
  <c r="AT143" i="1"/>
  <c r="AR144" i="1"/>
  <c r="AS144" i="1"/>
  <c r="AT144" i="1"/>
  <c r="AR145" i="1"/>
  <c r="AS145" i="1"/>
  <c r="AT145" i="1"/>
  <c r="AR146" i="1"/>
  <c r="AS146" i="1"/>
  <c r="AT146" i="1"/>
  <c r="AR147" i="1"/>
  <c r="AS147" i="1"/>
  <c r="AT147" i="1"/>
  <c r="AR148" i="1"/>
  <c r="AS148" i="1"/>
  <c r="AT148" i="1"/>
  <c r="AR149" i="1"/>
  <c r="AS149" i="1"/>
  <c r="AT149" i="1"/>
  <c r="AR150" i="1"/>
  <c r="AS150" i="1"/>
  <c r="AT150" i="1"/>
  <c r="AR151" i="1"/>
  <c r="AS151" i="1"/>
  <c r="AT151" i="1"/>
  <c r="AR152" i="1"/>
  <c r="AS152" i="1"/>
  <c r="AT152" i="1"/>
  <c r="AR153" i="1"/>
  <c r="AS153" i="1"/>
  <c r="AT153" i="1"/>
  <c r="AR154" i="1"/>
  <c r="AS154" i="1"/>
  <c r="AT154" i="1"/>
  <c r="AR155" i="1"/>
  <c r="AS155" i="1"/>
  <c r="AT155" i="1"/>
  <c r="AR156" i="1"/>
  <c r="AS156" i="1"/>
  <c r="AT156" i="1"/>
  <c r="AR157" i="1"/>
  <c r="AS157" i="1"/>
  <c r="AT157" i="1"/>
  <c r="AR158" i="1"/>
  <c r="AS158" i="1"/>
  <c r="AT158" i="1"/>
  <c r="AR159" i="1"/>
  <c r="AS159" i="1"/>
  <c r="AT159" i="1"/>
  <c r="AR160" i="1"/>
  <c r="AS160" i="1"/>
  <c r="AT160" i="1"/>
  <c r="AR161" i="1"/>
  <c r="AS161" i="1"/>
  <c r="AT161" i="1"/>
  <c r="AR162" i="1"/>
  <c r="AS162" i="1"/>
  <c r="AT162" i="1"/>
  <c r="AR163" i="1"/>
  <c r="AS163" i="1"/>
  <c r="AT163" i="1"/>
  <c r="AR164" i="1"/>
  <c r="AS164" i="1"/>
  <c r="AT164" i="1"/>
  <c r="AR165" i="1"/>
  <c r="AS165" i="1"/>
  <c r="AT165" i="1"/>
  <c r="AR166" i="1"/>
  <c r="AS166" i="1"/>
  <c r="AT166" i="1"/>
  <c r="AR167" i="1"/>
  <c r="AS167" i="1"/>
  <c r="AT167" i="1"/>
  <c r="AR168" i="1"/>
  <c r="AS168" i="1"/>
  <c r="AT168" i="1"/>
  <c r="AR169" i="1"/>
  <c r="AS169" i="1"/>
  <c r="AT169" i="1"/>
  <c r="AR170" i="1"/>
  <c r="AS170" i="1"/>
  <c r="AT170" i="1"/>
  <c r="AR171" i="1"/>
  <c r="AS171" i="1"/>
  <c r="AT171" i="1"/>
  <c r="AR172" i="1"/>
  <c r="AS172" i="1"/>
  <c r="AT172" i="1"/>
  <c r="AR173" i="1"/>
  <c r="AS173" i="1"/>
  <c r="AT173" i="1"/>
  <c r="AR174" i="1"/>
  <c r="AS174" i="1"/>
  <c r="AT174" i="1"/>
  <c r="AR175" i="1"/>
  <c r="AS175" i="1"/>
  <c r="AT175" i="1"/>
  <c r="AR176" i="1"/>
  <c r="AS176" i="1"/>
  <c r="AT176" i="1"/>
  <c r="AR177" i="1"/>
  <c r="AS177" i="1"/>
  <c r="AT177" i="1"/>
  <c r="AR178" i="1"/>
  <c r="AS178" i="1"/>
  <c r="AT178" i="1"/>
  <c r="AR179" i="1"/>
  <c r="AS179" i="1"/>
  <c r="AT179" i="1"/>
  <c r="AR180" i="1"/>
  <c r="AS180" i="1"/>
  <c r="AT180" i="1"/>
  <c r="AR181" i="1"/>
  <c r="AS181" i="1"/>
  <c r="AT181" i="1"/>
  <c r="AR182" i="1"/>
  <c r="AS182" i="1"/>
  <c r="AT182" i="1"/>
  <c r="AR183" i="1"/>
  <c r="AS183" i="1"/>
  <c r="AT183" i="1"/>
  <c r="AR184" i="1"/>
  <c r="AS184" i="1"/>
  <c r="AT184" i="1"/>
  <c r="AR185" i="1"/>
  <c r="AS185" i="1"/>
  <c r="AT185" i="1"/>
  <c r="AR186" i="1"/>
  <c r="AS186" i="1"/>
  <c r="AT186" i="1"/>
  <c r="AR187" i="1"/>
  <c r="AS187" i="1"/>
  <c r="AT187" i="1"/>
  <c r="AR188" i="1"/>
  <c r="AS188" i="1"/>
  <c r="AT188" i="1"/>
  <c r="AR189" i="1"/>
  <c r="AS189" i="1"/>
  <c r="AT189" i="1"/>
  <c r="AR190" i="1"/>
  <c r="AS190" i="1"/>
  <c r="AT190" i="1"/>
  <c r="AR191" i="1"/>
  <c r="AS191" i="1"/>
  <c r="AT191" i="1"/>
  <c r="AR192" i="1"/>
  <c r="AS192" i="1"/>
  <c r="AT192" i="1"/>
  <c r="AR193" i="1"/>
  <c r="AS193" i="1"/>
  <c r="AT193" i="1"/>
  <c r="AR194" i="1"/>
  <c r="AS194" i="1"/>
  <c r="AT194" i="1"/>
  <c r="AR195" i="1"/>
  <c r="AS195" i="1"/>
  <c r="AT195" i="1"/>
  <c r="AR196" i="1"/>
  <c r="AS196" i="1"/>
  <c r="AT196" i="1"/>
  <c r="AR197" i="1"/>
  <c r="AS197" i="1"/>
  <c r="AT197" i="1"/>
  <c r="AR198" i="1"/>
  <c r="AS198" i="1"/>
  <c r="AT198" i="1"/>
  <c r="AR199" i="1"/>
  <c r="AS199" i="1"/>
  <c r="AT199" i="1"/>
  <c r="AR200" i="1"/>
  <c r="AS200" i="1"/>
  <c r="AT200" i="1"/>
  <c r="AR201" i="1"/>
  <c r="AS201" i="1"/>
  <c r="AT201" i="1"/>
  <c r="AR202" i="1"/>
  <c r="AS202" i="1"/>
  <c r="AT202" i="1"/>
  <c r="AR203" i="1"/>
  <c r="AS203" i="1"/>
  <c r="AT203" i="1"/>
  <c r="AR204" i="1"/>
  <c r="AS204" i="1"/>
  <c r="AT204" i="1"/>
  <c r="AR205" i="1"/>
  <c r="AS205" i="1"/>
  <c r="AT205" i="1"/>
  <c r="AR206" i="1"/>
  <c r="AS206" i="1"/>
  <c r="AT206" i="1"/>
  <c r="AR207" i="1"/>
  <c r="AS207" i="1"/>
  <c r="AT207" i="1"/>
  <c r="AR208" i="1"/>
  <c r="AS208" i="1"/>
  <c r="AT208" i="1"/>
  <c r="AR209" i="1"/>
  <c r="AS209" i="1"/>
  <c r="AT209" i="1"/>
  <c r="AR210" i="1"/>
  <c r="AS210" i="1"/>
  <c r="AT210" i="1"/>
  <c r="AR211" i="1"/>
  <c r="AS211" i="1"/>
  <c r="AT211" i="1"/>
  <c r="AR212" i="1"/>
  <c r="AS212" i="1"/>
  <c r="AT212" i="1"/>
  <c r="AR213" i="1"/>
  <c r="AS213" i="1"/>
  <c r="AT213" i="1"/>
  <c r="AR214" i="1"/>
  <c r="AS214" i="1"/>
  <c r="AT214" i="1"/>
  <c r="AR215" i="1"/>
  <c r="AS215" i="1"/>
  <c r="AT215" i="1"/>
  <c r="AR216" i="1"/>
  <c r="AS216" i="1"/>
  <c r="AT216" i="1"/>
  <c r="AR217" i="1"/>
  <c r="AS217" i="1"/>
  <c r="AT217" i="1"/>
  <c r="AR218" i="1"/>
  <c r="AS218" i="1"/>
  <c r="AT218" i="1"/>
  <c r="AR219" i="1"/>
  <c r="AS219" i="1"/>
  <c r="AT219" i="1"/>
  <c r="AR220" i="1"/>
  <c r="AS220" i="1"/>
  <c r="AT220" i="1"/>
  <c r="AR221" i="1"/>
  <c r="AS221" i="1"/>
  <c r="AT221" i="1"/>
  <c r="AT122" i="1"/>
  <c r="AS122" i="1"/>
  <c r="AR122" i="1"/>
  <c r="AR21" i="1"/>
  <c r="AS21" i="1"/>
  <c r="AT21" i="1"/>
  <c r="AR22" i="1"/>
  <c r="AS22" i="1"/>
  <c r="AT22" i="1"/>
  <c r="AR23" i="1"/>
  <c r="AS23" i="1"/>
  <c r="AT23" i="1"/>
  <c r="AR24" i="1"/>
  <c r="AS24" i="1"/>
  <c r="AT24" i="1"/>
  <c r="AR25" i="1"/>
  <c r="AS25" i="1"/>
  <c r="AT25" i="1"/>
  <c r="AR26" i="1"/>
  <c r="AS26" i="1"/>
  <c r="AT26" i="1"/>
  <c r="AR27" i="1"/>
  <c r="AS27" i="1"/>
  <c r="AT27" i="1"/>
  <c r="AR28" i="1"/>
  <c r="AS28" i="1"/>
  <c r="AT28" i="1"/>
  <c r="AR29" i="1"/>
  <c r="AS29" i="1"/>
  <c r="AT29" i="1"/>
  <c r="AR30" i="1"/>
  <c r="AS30" i="1"/>
  <c r="AT30" i="1"/>
  <c r="AR31" i="1"/>
  <c r="AS31" i="1"/>
  <c r="AT31" i="1"/>
  <c r="AR32" i="1"/>
  <c r="AS32" i="1"/>
  <c r="AT32" i="1"/>
  <c r="AR33" i="1"/>
  <c r="AS33" i="1"/>
  <c r="AT33" i="1"/>
  <c r="AR34" i="1"/>
  <c r="AS34" i="1"/>
  <c r="AT34" i="1"/>
  <c r="AR35" i="1"/>
  <c r="AS35" i="1"/>
  <c r="AT35" i="1"/>
  <c r="AR36" i="1"/>
  <c r="AS36" i="1"/>
  <c r="AT36" i="1"/>
  <c r="AR37" i="1"/>
  <c r="AS37" i="1"/>
  <c r="AT37" i="1"/>
  <c r="AR38" i="1"/>
  <c r="AS38" i="1"/>
  <c r="AT38" i="1"/>
  <c r="AR39" i="1"/>
  <c r="AS39" i="1"/>
  <c r="AT39" i="1"/>
  <c r="AR40" i="1"/>
  <c r="AS40" i="1"/>
  <c r="AT40" i="1"/>
  <c r="AR41" i="1"/>
  <c r="AS41" i="1"/>
  <c r="AT41" i="1"/>
  <c r="AR42" i="1"/>
  <c r="AS42" i="1"/>
  <c r="AT42" i="1"/>
  <c r="AR43" i="1"/>
  <c r="AS43" i="1"/>
  <c r="AT43" i="1"/>
  <c r="AR44" i="1"/>
  <c r="AS44" i="1"/>
  <c r="AT44" i="1"/>
  <c r="AR45" i="1"/>
  <c r="AS45" i="1"/>
  <c r="AT45" i="1"/>
  <c r="AR46" i="1"/>
  <c r="AS46" i="1"/>
  <c r="AT46" i="1"/>
  <c r="AR47" i="1"/>
  <c r="AS47" i="1"/>
  <c r="AT47" i="1"/>
  <c r="AR48" i="1"/>
  <c r="AS48" i="1"/>
  <c r="AT48" i="1"/>
  <c r="AR49" i="1"/>
  <c r="AS49" i="1"/>
  <c r="AT49" i="1"/>
  <c r="AR50" i="1"/>
  <c r="AS50" i="1"/>
  <c r="AT50" i="1"/>
  <c r="AR51" i="1"/>
  <c r="AS51" i="1"/>
  <c r="AT51" i="1"/>
  <c r="AR52" i="1"/>
  <c r="AS52" i="1"/>
  <c r="AT52" i="1"/>
  <c r="AR53" i="1"/>
  <c r="AS53" i="1"/>
  <c r="AT53" i="1"/>
  <c r="AR54" i="1"/>
  <c r="AS54" i="1"/>
  <c r="AT54" i="1"/>
  <c r="AR55" i="1"/>
  <c r="AS55" i="1"/>
  <c r="AT55" i="1"/>
  <c r="AR56" i="1"/>
  <c r="AS56" i="1"/>
  <c r="AT56" i="1"/>
  <c r="AR57" i="1"/>
  <c r="AS57" i="1"/>
  <c r="AT57" i="1"/>
  <c r="AR58" i="1"/>
  <c r="AS58" i="1"/>
  <c r="AT58" i="1"/>
  <c r="AR59" i="1"/>
  <c r="AS59" i="1"/>
  <c r="AT59" i="1"/>
  <c r="AR60" i="1"/>
  <c r="AS60" i="1"/>
  <c r="AT60" i="1"/>
  <c r="AR61" i="1"/>
  <c r="AS61" i="1"/>
  <c r="AT61" i="1"/>
  <c r="AR62" i="1"/>
  <c r="AS62" i="1"/>
  <c r="AT62" i="1"/>
  <c r="AR63" i="1"/>
  <c r="AS63" i="1"/>
  <c r="AT63" i="1"/>
  <c r="AR64" i="1"/>
  <c r="AS64" i="1"/>
  <c r="AT64" i="1"/>
  <c r="AR65" i="1"/>
  <c r="AS65" i="1"/>
  <c r="AT65" i="1"/>
  <c r="AR66" i="1"/>
  <c r="AS66" i="1"/>
  <c r="AT66" i="1"/>
  <c r="AR67" i="1"/>
  <c r="AS67" i="1"/>
  <c r="AT67" i="1"/>
  <c r="AR68" i="1"/>
  <c r="AS68" i="1"/>
  <c r="AT68" i="1"/>
  <c r="AR69" i="1"/>
  <c r="AS69" i="1"/>
  <c r="AT69" i="1"/>
  <c r="AR70" i="1"/>
  <c r="AS70" i="1"/>
  <c r="AT70" i="1"/>
  <c r="AR71" i="1"/>
  <c r="AS71" i="1"/>
  <c r="AT71" i="1"/>
  <c r="AR72" i="1"/>
  <c r="AS72" i="1"/>
  <c r="AT72" i="1"/>
  <c r="AR73" i="1"/>
  <c r="AS73" i="1"/>
  <c r="AT73" i="1"/>
  <c r="AR74" i="1"/>
  <c r="AS74" i="1"/>
  <c r="AT74" i="1"/>
  <c r="AR75" i="1"/>
  <c r="AS75" i="1"/>
  <c r="AT75" i="1"/>
  <c r="AR76" i="1"/>
  <c r="AS76" i="1"/>
  <c r="AT76" i="1"/>
  <c r="AR77" i="1"/>
  <c r="AS77" i="1"/>
  <c r="AT77" i="1"/>
  <c r="AR78" i="1"/>
  <c r="AS78" i="1"/>
  <c r="AT78" i="1"/>
  <c r="AR79" i="1"/>
  <c r="AS79" i="1"/>
  <c r="AT79" i="1"/>
  <c r="AR80" i="1"/>
  <c r="AS80" i="1"/>
  <c r="AT80" i="1"/>
  <c r="AR81" i="1"/>
  <c r="AS81" i="1"/>
  <c r="AT81" i="1"/>
  <c r="AR82" i="1"/>
  <c r="AS82" i="1"/>
  <c r="AT82" i="1"/>
  <c r="AR83" i="1"/>
  <c r="AS83" i="1"/>
  <c r="AT83" i="1"/>
  <c r="AR84" i="1"/>
  <c r="AS84" i="1"/>
  <c r="AT84" i="1"/>
  <c r="AR85" i="1"/>
  <c r="AS85" i="1"/>
  <c r="AT85" i="1"/>
  <c r="AR86" i="1"/>
  <c r="AS86" i="1"/>
  <c r="AT86" i="1"/>
  <c r="AR87" i="1"/>
  <c r="AS87" i="1"/>
  <c r="AT87" i="1"/>
  <c r="AR88" i="1"/>
  <c r="AS88" i="1"/>
  <c r="AT88" i="1"/>
  <c r="AR89" i="1"/>
  <c r="AS89" i="1"/>
  <c r="AT89" i="1"/>
  <c r="AR90" i="1"/>
  <c r="AS90" i="1"/>
  <c r="AT90" i="1"/>
  <c r="AR91" i="1"/>
  <c r="AS91" i="1"/>
  <c r="AT91" i="1"/>
  <c r="AR92" i="1"/>
  <c r="AS92" i="1"/>
  <c r="AT92" i="1"/>
  <c r="AR93" i="1"/>
  <c r="AS93" i="1"/>
  <c r="AT93" i="1"/>
  <c r="AR94" i="1"/>
  <c r="AS94" i="1"/>
  <c r="AT94" i="1"/>
  <c r="AR95" i="1"/>
  <c r="AS95" i="1"/>
  <c r="AT95" i="1"/>
  <c r="AR96" i="1"/>
  <c r="AS96" i="1"/>
  <c r="AT96" i="1"/>
  <c r="AR97" i="1"/>
  <c r="AS97" i="1"/>
  <c r="AT97" i="1"/>
  <c r="AR98" i="1"/>
  <c r="AS98" i="1"/>
  <c r="AT98" i="1"/>
  <c r="AR99" i="1"/>
  <c r="AS99" i="1"/>
  <c r="AT99" i="1"/>
  <c r="AR100" i="1"/>
  <c r="AS100" i="1"/>
  <c r="AT100" i="1"/>
  <c r="AR101" i="1"/>
  <c r="AS101" i="1"/>
  <c r="AT101" i="1"/>
  <c r="AR102" i="1"/>
  <c r="AS102" i="1"/>
  <c r="AT102" i="1"/>
  <c r="AR103" i="1"/>
  <c r="AS103" i="1"/>
  <c r="AT103" i="1"/>
  <c r="AR104" i="1"/>
  <c r="AS104" i="1"/>
  <c r="AT104" i="1"/>
  <c r="AR105" i="1"/>
  <c r="AS105" i="1"/>
  <c r="AT105" i="1"/>
  <c r="AR106" i="1"/>
  <c r="AS106" i="1"/>
  <c r="AT106" i="1"/>
  <c r="AR107" i="1"/>
  <c r="AS107" i="1"/>
  <c r="AT107" i="1"/>
  <c r="AR108" i="1"/>
  <c r="AS108" i="1"/>
  <c r="AT108" i="1"/>
  <c r="AR109" i="1"/>
  <c r="AS109" i="1"/>
  <c r="AT109" i="1"/>
  <c r="AR110" i="1"/>
  <c r="AS110" i="1"/>
  <c r="AT110" i="1"/>
  <c r="AR111" i="1"/>
  <c r="AS111" i="1"/>
  <c r="AT111" i="1"/>
  <c r="AR112" i="1"/>
  <c r="AS112" i="1"/>
  <c r="AT112" i="1"/>
  <c r="AR113" i="1"/>
  <c r="AS113" i="1"/>
  <c r="AT113" i="1"/>
  <c r="AR114" i="1"/>
  <c r="AS114" i="1"/>
  <c r="AT114" i="1"/>
  <c r="AR115" i="1"/>
  <c r="AS115" i="1"/>
  <c r="AT115" i="1"/>
  <c r="AR116" i="1"/>
  <c r="AS116" i="1"/>
  <c r="AT116" i="1"/>
  <c r="AR117" i="1"/>
  <c r="AS117" i="1"/>
  <c r="AT117" i="1"/>
  <c r="AR118" i="1"/>
  <c r="AS118" i="1"/>
  <c r="AT118" i="1"/>
  <c r="AR119" i="1"/>
  <c r="AS119" i="1"/>
  <c r="AT119" i="1"/>
  <c r="AR20" i="1"/>
  <c r="AT20" i="1"/>
  <c r="AS20" i="1"/>
  <c r="P429" i="1" l="1"/>
  <c r="P428" i="1"/>
  <c r="R427" i="1"/>
  <c r="S427" i="1"/>
  <c r="T427" i="1"/>
  <c r="U427" i="1"/>
  <c r="V427" i="1"/>
  <c r="W427" i="1"/>
  <c r="X427" i="1"/>
  <c r="Z329" i="1"/>
  <c r="AA329" i="1"/>
  <c r="AB329" i="1"/>
  <c r="AC329" i="1"/>
  <c r="AD329" i="1"/>
  <c r="AI329" i="1"/>
  <c r="AJ329" i="1"/>
  <c r="AK329" i="1"/>
  <c r="AL329" i="1"/>
  <c r="AM329" i="1"/>
  <c r="AN329" i="1"/>
  <c r="AO329" i="1"/>
  <c r="AP329" i="1"/>
  <c r="AQ329" i="1"/>
  <c r="AU329" i="1"/>
  <c r="BE329" i="1"/>
  <c r="Z330" i="1"/>
  <c r="AA330" i="1"/>
  <c r="AB330" i="1"/>
  <c r="AC330" i="1"/>
  <c r="AD330" i="1"/>
  <c r="AI330" i="1"/>
  <c r="AJ330" i="1"/>
  <c r="AK330" i="1"/>
  <c r="AL330" i="1"/>
  <c r="AM330" i="1"/>
  <c r="AN330" i="1"/>
  <c r="AO330" i="1"/>
  <c r="AP330" i="1"/>
  <c r="AQ330" i="1"/>
  <c r="AU330" i="1"/>
  <c r="BE330" i="1"/>
  <c r="Z331" i="1"/>
  <c r="AA331" i="1"/>
  <c r="AB331" i="1"/>
  <c r="AC331" i="1"/>
  <c r="AD331" i="1"/>
  <c r="AI331" i="1"/>
  <c r="AJ331" i="1"/>
  <c r="AK331" i="1"/>
  <c r="AL331" i="1"/>
  <c r="AM331" i="1"/>
  <c r="AN331" i="1"/>
  <c r="AO331" i="1"/>
  <c r="AP331" i="1"/>
  <c r="AQ331" i="1"/>
  <c r="AU331" i="1"/>
  <c r="BE331" i="1"/>
  <c r="Z332" i="1"/>
  <c r="AA332" i="1"/>
  <c r="AB332" i="1"/>
  <c r="AC332" i="1"/>
  <c r="AD332" i="1"/>
  <c r="AI332" i="1"/>
  <c r="AJ332" i="1"/>
  <c r="AK332" i="1"/>
  <c r="AL332" i="1"/>
  <c r="AM332" i="1"/>
  <c r="AN332" i="1"/>
  <c r="AO332" i="1"/>
  <c r="AP332" i="1"/>
  <c r="AQ332" i="1"/>
  <c r="AU332" i="1"/>
  <c r="BE332" i="1"/>
  <c r="Z333" i="1"/>
  <c r="AA333" i="1"/>
  <c r="AB333" i="1"/>
  <c r="AC333" i="1"/>
  <c r="AD333" i="1"/>
  <c r="AI333" i="1"/>
  <c r="AJ333" i="1"/>
  <c r="AK333" i="1"/>
  <c r="AL333" i="1"/>
  <c r="AM333" i="1"/>
  <c r="AN333" i="1"/>
  <c r="AO333" i="1"/>
  <c r="AP333" i="1"/>
  <c r="AQ333" i="1"/>
  <c r="AU333" i="1"/>
  <c r="BE333" i="1"/>
  <c r="Z334" i="1"/>
  <c r="AA334" i="1"/>
  <c r="AB334" i="1"/>
  <c r="AC334" i="1"/>
  <c r="AD334" i="1"/>
  <c r="AI334" i="1"/>
  <c r="AJ334" i="1"/>
  <c r="AK334" i="1"/>
  <c r="AL334" i="1"/>
  <c r="AM334" i="1"/>
  <c r="AN334" i="1"/>
  <c r="AO334" i="1"/>
  <c r="AP334" i="1"/>
  <c r="AQ334" i="1"/>
  <c r="AU334" i="1"/>
  <c r="BE334" i="1"/>
  <c r="Z335" i="1"/>
  <c r="AA335" i="1"/>
  <c r="AB335" i="1"/>
  <c r="AC335" i="1"/>
  <c r="AD335" i="1"/>
  <c r="AI335" i="1"/>
  <c r="AJ335" i="1"/>
  <c r="AK335" i="1"/>
  <c r="AL335" i="1"/>
  <c r="AM335" i="1"/>
  <c r="AN335" i="1"/>
  <c r="AO335" i="1"/>
  <c r="AP335" i="1"/>
  <c r="AQ335" i="1"/>
  <c r="AU335" i="1"/>
  <c r="BE335" i="1"/>
  <c r="Z336" i="1"/>
  <c r="AA336" i="1"/>
  <c r="AB336" i="1"/>
  <c r="AC336" i="1"/>
  <c r="AD336" i="1"/>
  <c r="AI336" i="1"/>
  <c r="AJ336" i="1"/>
  <c r="AK336" i="1"/>
  <c r="AL336" i="1"/>
  <c r="AM336" i="1"/>
  <c r="AN336" i="1"/>
  <c r="AO336" i="1"/>
  <c r="AP336" i="1"/>
  <c r="AQ336" i="1"/>
  <c r="AU336" i="1"/>
  <c r="BE336" i="1"/>
  <c r="Z337" i="1"/>
  <c r="AA337" i="1"/>
  <c r="AB337" i="1"/>
  <c r="AC337" i="1"/>
  <c r="AD337" i="1"/>
  <c r="AI337" i="1"/>
  <c r="AJ337" i="1"/>
  <c r="AK337" i="1"/>
  <c r="AL337" i="1"/>
  <c r="AM337" i="1"/>
  <c r="AN337" i="1"/>
  <c r="AO337" i="1"/>
  <c r="AP337" i="1"/>
  <c r="AQ337" i="1"/>
  <c r="AU337" i="1"/>
  <c r="BE337" i="1"/>
  <c r="Z338" i="1"/>
  <c r="AA338" i="1"/>
  <c r="AB338" i="1"/>
  <c r="AC338" i="1"/>
  <c r="AD338" i="1"/>
  <c r="AI338" i="1"/>
  <c r="AJ338" i="1"/>
  <c r="AK338" i="1"/>
  <c r="AL338" i="1"/>
  <c r="AM338" i="1"/>
  <c r="AN338" i="1"/>
  <c r="AO338" i="1"/>
  <c r="AP338" i="1"/>
  <c r="AQ338" i="1"/>
  <c r="AU338" i="1"/>
  <c r="BE338" i="1"/>
  <c r="Z339" i="1"/>
  <c r="AA339" i="1"/>
  <c r="AB339" i="1"/>
  <c r="AC339" i="1"/>
  <c r="AD339" i="1"/>
  <c r="AI339" i="1"/>
  <c r="AJ339" i="1"/>
  <c r="AK339" i="1"/>
  <c r="AL339" i="1"/>
  <c r="AM339" i="1"/>
  <c r="AN339" i="1"/>
  <c r="AO339" i="1"/>
  <c r="AP339" i="1"/>
  <c r="AQ339" i="1"/>
  <c r="AU339" i="1"/>
  <c r="BE339" i="1"/>
  <c r="Z340" i="1"/>
  <c r="AA340" i="1"/>
  <c r="AB340" i="1"/>
  <c r="AC340" i="1"/>
  <c r="AD340" i="1"/>
  <c r="AI340" i="1"/>
  <c r="AJ340" i="1"/>
  <c r="AK340" i="1"/>
  <c r="AL340" i="1"/>
  <c r="AM340" i="1"/>
  <c r="AN340" i="1"/>
  <c r="AO340" i="1"/>
  <c r="AP340" i="1"/>
  <c r="AQ340" i="1"/>
  <c r="AU340" i="1"/>
  <c r="BE340" i="1"/>
  <c r="Z341" i="1"/>
  <c r="AA341" i="1"/>
  <c r="AB341" i="1"/>
  <c r="AC341" i="1"/>
  <c r="AD341" i="1"/>
  <c r="AI341" i="1"/>
  <c r="AJ341" i="1"/>
  <c r="AK341" i="1"/>
  <c r="AL341" i="1"/>
  <c r="AM341" i="1"/>
  <c r="AN341" i="1"/>
  <c r="AO341" i="1"/>
  <c r="AP341" i="1"/>
  <c r="AQ341" i="1"/>
  <c r="AU341" i="1"/>
  <c r="BE341" i="1"/>
  <c r="Z342" i="1"/>
  <c r="AA342" i="1"/>
  <c r="AB342" i="1"/>
  <c r="AC342" i="1"/>
  <c r="AD342" i="1"/>
  <c r="AI342" i="1"/>
  <c r="AJ342" i="1"/>
  <c r="AK342" i="1"/>
  <c r="AL342" i="1"/>
  <c r="AM342" i="1"/>
  <c r="AN342" i="1"/>
  <c r="AO342" i="1"/>
  <c r="AP342" i="1"/>
  <c r="AQ342" i="1"/>
  <c r="AU342" i="1"/>
  <c r="BE342" i="1"/>
  <c r="Z343" i="1"/>
  <c r="AA343" i="1"/>
  <c r="AB343" i="1"/>
  <c r="AC343" i="1"/>
  <c r="AD343" i="1"/>
  <c r="AI343" i="1"/>
  <c r="AJ343" i="1"/>
  <c r="AK343" i="1"/>
  <c r="AL343" i="1"/>
  <c r="AM343" i="1"/>
  <c r="AN343" i="1"/>
  <c r="AO343" i="1"/>
  <c r="AP343" i="1"/>
  <c r="AQ343" i="1"/>
  <c r="AU343" i="1"/>
  <c r="BE343" i="1"/>
  <c r="Z344" i="1"/>
  <c r="AA344" i="1"/>
  <c r="AB344" i="1"/>
  <c r="AC344" i="1"/>
  <c r="AD344" i="1"/>
  <c r="AI344" i="1"/>
  <c r="AJ344" i="1"/>
  <c r="AK344" i="1"/>
  <c r="AL344" i="1"/>
  <c r="AM344" i="1"/>
  <c r="AN344" i="1"/>
  <c r="AO344" i="1"/>
  <c r="AP344" i="1"/>
  <c r="AQ344" i="1"/>
  <c r="AU344" i="1"/>
  <c r="BE344" i="1"/>
  <c r="Z345" i="1"/>
  <c r="AA345" i="1"/>
  <c r="AB345" i="1"/>
  <c r="AC345" i="1"/>
  <c r="AD345" i="1"/>
  <c r="AI345" i="1"/>
  <c r="AJ345" i="1"/>
  <c r="AK345" i="1"/>
  <c r="AL345" i="1"/>
  <c r="AM345" i="1"/>
  <c r="AN345" i="1"/>
  <c r="AO345" i="1"/>
  <c r="AP345" i="1"/>
  <c r="AQ345" i="1"/>
  <c r="AU345" i="1"/>
  <c r="BE345" i="1"/>
  <c r="Z346" i="1"/>
  <c r="AA346" i="1"/>
  <c r="AB346" i="1"/>
  <c r="AC346" i="1"/>
  <c r="AD346" i="1"/>
  <c r="AI346" i="1"/>
  <c r="AJ346" i="1"/>
  <c r="AK346" i="1"/>
  <c r="AL346" i="1"/>
  <c r="AM346" i="1"/>
  <c r="AN346" i="1"/>
  <c r="AO346" i="1"/>
  <c r="AP346" i="1"/>
  <c r="AQ346" i="1"/>
  <c r="AU346" i="1"/>
  <c r="BE346" i="1"/>
  <c r="Z347" i="1"/>
  <c r="AA347" i="1"/>
  <c r="AB347" i="1"/>
  <c r="AC347" i="1"/>
  <c r="AD347" i="1"/>
  <c r="AI347" i="1"/>
  <c r="AJ347" i="1"/>
  <c r="AK347" i="1"/>
  <c r="AL347" i="1"/>
  <c r="AM347" i="1"/>
  <c r="AN347" i="1"/>
  <c r="AO347" i="1"/>
  <c r="AP347" i="1"/>
  <c r="AQ347" i="1"/>
  <c r="AU347" i="1"/>
  <c r="BE347" i="1"/>
  <c r="Z348" i="1"/>
  <c r="AA348" i="1"/>
  <c r="AB348" i="1"/>
  <c r="AC348" i="1"/>
  <c r="AD348" i="1"/>
  <c r="AI348" i="1"/>
  <c r="AJ348" i="1"/>
  <c r="AK348" i="1"/>
  <c r="AL348" i="1"/>
  <c r="AM348" i="1"/>
  <c r="AN348" i="1"/>
  <c r="AO348" i="1"/>
  <c r="AP348" i="1"/>
  <c r="AQ348" i="1"/>
  <c r="AU348" i="1"/>
  <c r="BE348" i="1"/>
  <c r="Z349" i="1"/>
  <c r="AA349" i="1"/>
  <c r="AB349" i="1"/>
  <c r="AC349" i="1"/>
  <c r="AD349" i="1"/>
  <c r="AI349" i="1"/>
  <c r="AJ349" i="1"/>
  <c r="AK349" i="1"/>
  <c r="AL349" i="1"/>
  <c r="AM349" i="1"/>
  <c r="AN349" i="1"/>
  <c r="AO349" i="1"/>
  <c r="AP349" i="1"/>
  <c r="AQ349" i="1"/>
  <c r="AU349" i="1"/>
  <c r="BE349" i="1"/>
  <c r="Z350" i="1"/>
  <c r="AA350" i="1"/>
  <c r="AB350" i="1"/>
  <c r="AC350" i="1"/>
  <c r="AD350" i="1"/>
  <c r="AI350" i="1"/>
  <c r="AJ350" i="1"/>
  <c r="AK350" i="1"/>
  <c r="AL350" i="1"/>
  <c r="AM350" i="1"/>
  <c r="AN350" i="1"/>
  <c r="AO350" i="1"/>
  <c r="AP350" i="1"/>
  <c r="AQ350" i="1"/>
  <c r="AU350" i="1"/>
  <c r="BE350" i="1"/>
  <c r="Z351" i="1"/>
  <c r="AA351" i="1"/>
  <c r="AB351" i="1"/>
  <c r="AC351" i="1"/>
  <c r="AD351" i="1"/>
  <c r="AI351" i="1"/>
  <c r="AJ351" i="1"/>
  <c r="AK351" i="1"/>
  <c r="AL351" i="1"/>
  <c r="AM351" i="1"/>
  <c r="AN351" i="1"/>
  <c r="AO351" i="1"/>
  <c r="AP351" i="1"/>
  <c r="AQ351" i="1"/>
  <c r="AU351" i="1"/>
  <c r="BE351" i="1"/>
  <c r="Z352" i="1"/>
  <c r="AA352" i="1"/>
  <c r="AB352" i="1"/>
  <c r="AC352" i="1"/>
  <c r="AD352" i="1"/>
  <c r="AI352" i="1"/>
  <c r="AJ352" i="1"/>
  <c r="AK352" i="1"/>
  <c r="AL352" i="1"/>
  <c r="AM352" i="1"/>
  <c r="AN352" i="1"/>
  <c r="AO352" i="1"/>
  <c r="AP352" i="1"/>
  <c r="AQ352" i="1"/>
  <c r="AU352" i="1"/>
  <c r="BE352" i="1"/>
  <c r="Z353" i="1"/>
  <c r="AA353" i="1"/>
  <c r="AB353" i="1"/>
  <c r="AC353" i="1"/>
  <c r="AD353" i="1"/>
  <c r="AI353" i="1"/>
  <c r="AJ353" i="1"/>
  <c r="AK353" i="1"/>
  <c r="AL353" i="1"/>
  <c r="AM353" i="1"/>
  <c r="AN353" i="1"/>
  <c r="AO353" i="1"/>
  <c r="AP353" i="1"/>
  <c r="AQ353" i="1"/>
  <c r="AU353" i="1"/>
  <c r="BE353" i="1"/>
  <c r="Z354" i="1"/>
  <c r="AA354" i="1"/>
  <c r="AB354" i="1"/>
  <c r="AC354" i="1"/>
  <c r="AD354" i="1"/>
  <c r="AI354" i="1"/>
  <c r="AJ354" i="1"/>
  <c r="AK354" i="1"/>
  <c r="AL354" i="1"/>
  <c r="AM354" i="1"/>
  <c r="AN354" i="1"/>
  <c r="AO354" i="1"/>
  <c r="AP354" i="1"/>
  <c r="AQ354" i="1"/>
  <c r="AU354" i="1"/>
  <c r="BE354" i="1"/>
  <c r="Z355" i="1"/>
  <c r="AA355" i="1"/>
  <c r="AB355" i="1"/>
  <c r="AC355" i="1"/>
  <c r="AD355" i="1"/>
  <c r="AI355" i="1"/>
  <c r="AJ355" i="1"/>
  <c r="AK355" i="1"/>
  <c r="AL355" i="1"/>
  <c r="AM355" i="1"/>
  <c r="AN355" i="1"/>
  <c r="AO355" i="1"/>
  <c r="AP355" i="1"/>
  <c r="AQ355" i="1"/>
  <c r="AU355" i="1"/>
  <c r="BE355" i="1"/>
  <c r="Z356" i="1"/>
  <c r="AA356" i="1"/>
  <c r="AB356" i="1"/>
  <c r="AC356" i="1"/>
  <c r="AD356" i="1"/>
  <c r="AI356" i="1"/>
  <c r="AJ356" i="1"/>
  <c r="AK356" i="1"/>
  <c r="AL356" i="1"/>
  <c r="AM356" i="1"/>
  <c r="AN356" i="1"/>
  <c r="AO356" i="1"/>
  <c r="AP356" i="1"/>
  <c r="AQ356" i="1"/>
  <c r="AU356" i="1"/>
  <c r="BE356" i="1"/>
  <c r="Z357" i="1"/>
  <c r="AA357" i="1"/>
  <c r="AB357" i="1"/>
  <c r="AC357" i="1"/>
  <c r="AD357" i="1"/>
  <c r="AI357" i="1"/>
  <c r="AJ357" i="1"/>
  <c r="AK357" i="1"/>
  <c r="AL357" i="1"/>
  <c r="AM357" i="1"/>
  <c r="AN357" i="1"/>
  <c r="AO357" i="1"/>
  <c r="AP357" i="1"/>
  <c r="AQ357" i="1"/>
  <c r="AU357" i="1"/>
  <c r="BE357" i="1"/>
  <c r="Z358" i="1"/>
  <c r="AA358" i="1"/>
  <c r="AB358" i="1"/>
  <c r="AC358" i="1"/>
  <c r="AD358" i="1"/>
  <c r="AI358" i="1"/>
  <c r="AJ358" i="1"/>
  <c r="AK358" i="1"/>
  <c r="AL358" i="1"/>
  <c r="AM358" i="1"/>
  <c r="AN358" i="1"/>
  <c r="AO358" i="1"/>
  <c r="AP358" i="1"/>
  <c r="AQ358" i="1"/>
  <c r="AU358" i="1"/>
  <c r="BE358" i="1"/>
  <c r="Z359" i="1"/>
  <c r="AA359" i="1"/>
  <c r="AB359" i="1"/>
  <c r="AC359" i="1"/>
  <c r="AD359" i="1"/>
  <c r="AI359" i="1"/>
  <c r="AJ359" i="1"/>
  <c r="AK359" i="1"/>
  <c r="AL359" i="1"/>
  <c r="AM359" i="1"/>
  <c r="AN359" i="1"/>
  <c r="AO359" i="1"/>
  <c r="AP359" i="1"/>
  <c r="AQ359" i="1"/>
  <c r="AU359" i="1"/>
  <c r="BE359" i="1"/>
  <c r="Z360" i="1"/>
  <c r="AA360" i="1"/>
  <c r="AB360" i="1"/>
  <c r="AC360" i="1"/>
  <c r="AD360" i="1"/>
  <c r="AI360" i="1"/>
  <c r="AJ360" i="1"/>
  <c r="AK360" i="1"/>
  <c r="AL360" i="1"/>
  <c r="AM360" i="1"/>
  <c r="AN360" i="1"/>
  <c r="AO360" i="1"/>
  <c r="AP360" i="1"/>
  <c r="AQ360" i="1"/>
  <c r="AU360" i="1"/>
  <c r="BE360" i="1"/>
  <c r="Z361" i="1"/>
  <c r="AA361" i="1"/>
  <c r="AB361" i="1"/>
  <c r="AC361" i="1"/>
  <c r="AD361" i="1"/>
  <c r="AI361" i="1"/>
  <c r="AJ361" i="1"/>
  <c r="AK361" i="1"/>
  <c r="AL361" i="1"/>
  <c r="AM361" i="1"/>
  <c r="AN361" i="1"/>
  <c r="AO361" i="1"/>
  <c r="AP361" i="1"/>
  <c r="AQ361" i="1"/>
  <c r="AU361" i="1"/>
  <c r="BE361" i="1"/>
  <c r="Z362" i="1"/>
  <c r="AA362" i="1"/>
  <c r="AB362" i="1"/>
  <c r="AC362" i="1"/>
  <c r="AD362" i="1"/>
  <c r="AI362" i="1"/>
  <c r="AJ362" i="1"/>
  <c r="AK362" i="1"/>
  <c r="AL362" i="1"/>
  <c r="AM362" i="1"/>
  <c r="AN362" i="1"/>
  <c r="AO362" i="1"/>
  <c r="AP362" i="1"/>
  <c r="AQ362" i="1"/>
  <c r="AU362" i="1"/>
  <c r="BE362" i="1"/>
  <c r="Z363" i="1"/>
  <c r="AA363" i="1"/>
  <c r="AB363" i="1"/>
  <c r="AC363" i="1"/>
  <c r="AD363" i="1"/>
  <c r="AI363" i="1"/>
  <c r="AJ363" i="1"/>
  <c r="AK363" i="1"/>
  <c r="AL363" i="1"/>
  <c r="AM363" i="1"/>
  <c r="AN363" i="1"/>
  <c r="AO363" i="1"/>
  <c r="AP363" i="1"/>
  <c r="AQ363" i="1"/>
  <c r="AU363" i="1"/>
  <c r="BE363" i="1"/>
  <c r="Z364" i="1"/>
  <c r="AA364" i="1"/>
  <c r="AB364" i="1"/>
  <c r="AC364" i="1"/>
  <c r="AD364" i="1"/>
  <c r="AI364" i="1"/>
  <c r="AJ364" i="1"/>
  <c r="AK364" i="1"/>
  <c r="AL364" i="1"/>
  <c r="AM364" i="1"/>
  <c r="AN364" i="1"/>
  <c r="AO364" i="1"/>
  <c r="AP364" i="1"/>
  <c r="AQ364" i="1"/>
  <c r="AU364" i="1"/>
  <c r="BE364" i="1"/>
  <c r="Z365" i="1"/>
  <c r="AA365" i="1"/>
  <c r="AB365" i="1"/>
  <c r="AC365" i="1"/>
  <c r="AD365" i="1"/>
  <c r="AI365" i="1"/>
  <c r="AJ365" i="1"/>
  <c r="AK365" i="1"/>
  <c r="AL365" i="1"/>
  <c r="AM365" i="1"/>
  <c r="AN365" i="1"/>
  <c r="AO365" i="1"/>
  <c r="AP365" i="1"/>
  <c r="AQ365" i="1"/>
  <c r="AU365" i="1"/>
  <c r="BE365" i="1"/>
  <c r="Z366" i="1"/>
  <c r="AA366" i="1"/>
  <c r="AB366" i="1"/>
  <c r="AC366" i="1"/>
  <c r="AD366" i="1"/>
  <c r="AI366" i="1"/>
  <c r="AJ366" i="1"/>
  <c r="AK366" i="1"/>
  <c r="AL366" i="1"/>
  <c r="AM366" i="1"/>
  <c r="AN366" i="1"/>
  <c r="AO366" i="1"/>
  <c r="AP366" i="1"/>
  <c r="AQ366" i="1"/>
  <c r="AU366" i="1"/>
  <c r="BE366" i="1"/>
  <c r="Z367" i="1"/>
  <c r="AA367" i="1"/>
  <c r="AB367" i="1"/>
  <c r="AC367" i="1"/>
  <c r="AD367" i="1"/>
  <c r="AI367" i="1"/>
  <c r="AJ367" i="1"/>
  <c r="AK367" i="1"/>
  <c r="AL367" i="1"/>
  <c r="AM367" i="1"/>
  <c r="AN367" i="1"/>
  <c r="AO367" i="1"/>
  <c r="AP367" i="1"/>
  <c r="AQ367" i="1"/>
  <c r="AU367" i="1"/>
  <c r="BE367" i="1"/>
  <c r="Z368" i="1"/>
  <c r="AA368" i="1"/>
  <c r="AB368" i="1"/>
  <c r="AC368" i="1"/>
  <c r="AD368" i="1"/>
  <c r="AI368" i="1"/>
  <c r="AJ368" i="1"/>
  <c r="AK368" i="1"/>
  <c r="AL368" i="1"/>
  <c r="AM368" i="1"/>
  <c r="AN368" i="1"/>
  <c r="AO368" i="1"/>
  <c r="AP368" i="1"/>
  <c r="AQ368" i="1"/>
  <c r="AU368" i="1"/>
  <c r="BE368" i="1"/>
  <c r="Z369" i="1"/>
  <c r="AA369" i="1"/>
  <c r="AB369" i="1"/>
  <c r="AC369" i="1"/>
  <c r="AD369" i="1"/>
  <c r="AI369" i="1"/>
  <c r="AJ369" i="1"/>
  <c r="AK369" i="1"/>
  <c r="AL369" i="1"/>
  <c r="AM369" i="1"/>
  <c r="AN369" i="1"/>
  <c r="AO369" i="1"/>
  <c r="AP369" i="1"/>
  <c r="AQ369" i="1"/>
  <c r="AU369" i="1"/>
  <c r="BE369" i="1"/>
  <c r="Z370" i="1"/>
  <c r="AA370" i="1"/>
  <c r="AB370" i="1"/>
  <c r="AC370" i="1"/>
  <c r="AD370" i="1"/>
  <c r="AI370" i="1"/>
  <c r="AJ370" i="1"/>
  <c r="AK370" i="1"/>
  <c r="AL370" i="1"/>
  <c r="AM370" i="1"/>
  <c r="AN370" i="1"/>
  <c r="AO370" i="1"/>
  <c r="AP370" i="1"/>
  <c r="AQ370" i="1"/>
  <c r="AU370" i="1"/>
  <c r="BE370" i="1"/>
  <c r="Z371" i="1"/>
  <c r="AA371" i="1"/>
  <c r="AB371" i="1"/>
  <c r="AC371" i="1"/>
  <c r="AD371" i="1"/>
  <c r="AI371" i="1"/>
  <c r="AJ371" i="1"/>
  <c r="AK371" i="1"/>
  <c r="AL371" i="1"/>
  <c r="AM371" i="1"/>
  <c r="AN371" i="1"/>
  <c r="AO371" i="1"/>
  <c r="AP371" i="1"/>
  <c r="AQ371" i="1"/>
  <c r="AU371" i="1"/>
  <c r="BE371" i="1"/>
  <c r="Z372" i="1"/>
  <c r="AA372" i="1"/>
  <c r="AB372" i="1"/>
  <c r="AC372" i="1"/>
  <c r="AD372" i="1"/>
  <c r="AI372" i="1"/>
  <c r="AJ372" i="1"/>
  <c r="AK372" i="1"/>
  <c r="AL372" i="1"/>
  <c r="AM372" i="1"/>
  <c r="AN372" i="1"/>
  <c r="AO372" i="1"/>
  <c r="AP372" i="1"/>
  <c r="AQ372" i="1"/>
  <c r="AU372" i="1"/>
  <c r="BE372" i="1"/>
  <c r="Z373" i="1"/>
  <c r="AA373" i="1"/>
  <c r="AB373" i="1"/>
  <c r="AC373" i="1"/>
  <c r="AD373" i="1"/>
  <c r="AI373" i="1"/>
  <c r="AJ373" i="1"/>
  <c r="AK373" i="1"/>
  <c r="AL373" i="1"/>
  <c r="AM373" i="1"/>
  <c r="AN373" i="1"/>
  <c r="AO373" i="1"/>
  <c r="AP373" i="1"/>
  <c r="AQ373" i="1"/>
  <c r="AU373" i="1"/>
  <c r="BE373" i="1"/>
  <c r="Z374" i="1"/>
  <c r="AA374" i="1"/>
  <c r="AB374" i="1"/>
  <c r="AC374" i="1"/>
  <c r="AD374" i="1"/>
  <c r="AI374" i="1"/>
  <c r="AJ374" i="1"/>
  <c r="AK374" i="1"/>
  <c r="AL374" i="1"/>
  <c r="AM374" i="1"/>
  <c r="AN374" i="1"/>
  <c r="AO374" i="1"/>
  <c r="AP374" i="1"/>
  <c r="AQ374" i="1"/>
  <c r="AU374" i="1"/>
  <c r="BE374" i="1"/>
  <c r="Z375" i="1"/>
  <c r="AA375" i="1"/>
  <c r="AB375" i="1"/>
  <c r="AC375" i="1"/>
  <c r="AD375" i="1"/>
  <c r="AI375" i="1"/>
  <c r="AJ375" i="1"/>
  <c r="AK375" i="1"/>
  <c r="AL375" i="1"/>
  <c r="AM375" i="1"/>
  <c r="AN375" i="1"/>
  <c r="AO375" i="1"/>
  <c r="AP375" i="1"/>
  <c r="AQ375" i="1"/>
  <c r="AU375" i="1"/>
  <c r="BE375" i="1"/>
  <c r="Z376" i="1"/>
  <c r="AA376" i="1"/>
  <c r="AB376" i="1"/>
  <c r="AC376" i="1"/>
  <c r="AD376" i="1"/>
  <c r="AI376" i="1"/>
  <c r="AJ376" i="1"/>
  <c r="AK376" i="1"/>
  <c r="AL376" i="1"/>
  <c r="AM376" i="1"/>
  <c r="AN376" i="1"/>
  <c r="AO376" i="1"/>
  <c r="AP376" i="1"/>
  <c r="AQ376" i="1"/>
  <c r="AU376" i="1"/>
  <c r="BE376" i="1"/>
  <c r="Z377" i="1"/>
  <c r="AA377" i="1"/>
  <c r="AB377" i="1"/>
  <c r="AC377" i="1"/>
  <c r="AD377" i="1"/>
  <c r="AI377" i="1"/>
  <c r="AJ377" i="1"/>
  <c r="AK377" i="1"/>
  <c r="AL377" i="1"/>
  <c r="AM377" i="1"/>
  <c r="AN377" i="1"/>
  <c r="AO377" i="1"/>
  <c r="AP377" i="1"/>
  <c r="AQ377" i="1"/>
  <c r="AU377" i="1"/>
  <c r="BE377" i="1"/>
  <c r="Z378" i="1"/>
  <c r="AA378" i="1"/>
  <c r="AB378" i="1"/>
  <c r="AC378" i="1"/>
  <c r="AD378" i="1"/>
  <c r="AI378" i="1"/>
  <c r="AJ378" i="1"/>
  <c r="AK378" i="1"/>
  <c r="AL378" i="1"/>
  <c r="AM378" i="1"/>
  <c r="AN378" i="1"/>
  <c r="AO378" i="1"/>
  <c r="AP378" i="1"/>
  <c r="AQ378" i="1"/>
  <c r="AU378" i="1"/>
  <c r="BE378" i="1"/>
  <c r="Z379" i="1"/>
  <c r="AA379" i="1"/>
  <c r="AB379" i="1"/>
  <c r="AC379" i="1"/>
  <c r="AD379" i="1"/>
  <c r="AI379" i="1"/>
  <c r="AJ379" i="1"/>
  <c r="AK379" i="1"/>
  <c r="AL379" i="1"/>
  <c r="AM379" i="1"/>
  <c r="AN379" i="1"/>
  <c r="AO379" i="1"/>
  <c r="AP379" i="1"/>
  <c r="AQ379" i="1"/>
  <c r="AU379" i="1"/>
  <c r="BE379" i="1"/>
  <c r="Z380" i="1"/>
  <c r="AA380" i="1"/>
  <c r="AB380" i="1"/>
  <c r="AC380" i="1"/>
  <c r="AD380" i="1"/>
  <c r="AI380" i="1"/>
  <c r="AJ380" i="1"/>
  <c r="AK380" i="1"/>
  <c r="AL380" i="1"/>
  <c r="AM380" i="1"/>
  <c r="AN380" i="1"/>
  <c r="AO380" i="1"/>
  <c r="AP380" i="1"/>
  <c r="AQ380" i="1"/>
  <c r="AU380" i="1"/>
  <c r="BE380" i="1"/>
  <c r="Z381" i="1"/>
  <c r="AA381" i="1"/>
  <c r="AB381" i="1"/>
  <c r="AC381" i="1"/>
  <c r="AD381" i="1"/>
  <c r="AI381" i="1"/>
  <c r="AJ381" i="1"/>
  <c r="AK381" i="1"/>
  <c r="AL381" i="1"/>
  <c r="AM381" i="1"/>
  <c r="AN381" i="1"/>
  <c r="AO381" i="1"/>
  <c r="AP381" i="1"/>
  <c r="AQ381" i="1"/>
  <c r="AU381" i="1"/>
  <c r="BE381" i="1"/>
  <c r="Z382" i="1"/>
  <c r="AA382" i="1"/>
  <c r="AB382" i="1"/>
  <c r="AC382" i="1"/>
  <c r="AD382" i="1"/>
  <c r="AI382" i="1"/>
  <c r="AJ382" i="1"/>
  <c r="AK382" i="1"/>
  <c r="AL382" i="1"/>
  <c r="AM382" i="1"/>
  <c r="AN382" i="1"/>
  <c r="AO382" i="1"/>
  <c r="AP382" i="1"/>
  <c r="AQ382" i="1"/>
  <c r="AU382" i="1"/>
  <c r="BE382" i="1"/>
  <c r="Z383" i="1"/>
  <c r="AA383" i="1"/>
  <c r="AB383" i="1"/>
  <c r="AC383" i="1"/>
  <c r="AD383" i="1"/>
  <c r="AI383" i="1"/>
  <c r="AJ383" i="1"/>
  <c r="AK383" i="1"/>
  <c r="AL383" i="1"/>
  <c r="AM383" i="1"/>
  <c r="AN383" i="1"/>
  <c r="AO383" i="1"/>
  <c r="AP383" i="1"/>
  <c r="AQ383" i="1"/>
  <c r="AU383" i="1"/>
  <c r="BE383" i="1"/>
  <c r="Z384" i="1"/>
  <c r="AA384" i="1"/>
  <c r="AB384" i="1"/>
  <c r="AC384" i="1"/>
  <c r="AD384" i="1"/>
  <c r="AI384" i="1"/>
  <c r="AJ384" i="1"/>
  <c r="AK384" i="1"/>
  <c r="AL384" i="1"/>
  <c r="AM384" i="1"/>
  <c r="AN384" i="1"/>
  <c r="AO384" i="1"/>
  <c r="AP384" i="1"/>
  <c r="AQ384" i="1"/>
  <c r="AU384" i="1"/>
  <c r="BE384" i="1"/>
  <c r="Z385" i="1"/>
  <c r="AA385" i="1"/>
  <c r="AB385" i="1"/>
  <c r="AC385" i="1"/>
  <c r="AD385" i="1"/>
  <c r="AI385" i="1"/>
  <c r="AJ385" i="1"/>
  <c r="AK385" i="1"/>
  <c r="AL385" i="1"/>
  <c r="AM385" i="1"/>
  <c r="AN385" i="1"/>
  <c r="AO385" i="1"/>
  <c r="AP385" i="1"/>
  <c r="AQ385" i="1"/>
  <c r="AU385" i="1"/>
  <c r="BE385" i="1"/>
  <c r="Z386" i="1"/>
  <c r="AA386" i="1"/>
  <c r="AB386" i="1"/>
  <c r="AC386" i="1"/>
  <c r="AD386" i="1"/>
  <c r="AI386" i="1"/>
  <c r="AJ386" i="1"/>
  <c r="AK386" i="1"/>
  <c r="AL386" i="1"/>
  <c r="AM386" i="1"/>
  <c r="AN386" i="1"/>
  <c r="AO386" i="1"/>
  <c r="AP386" i="1"/>
  <c r="AQ386" i="1"/>
  <c r="AU386" i="1"/>
  <c r="BE386" i="1"/>
  <c r="Z387" i="1"/>
  <c r="AA387" i="1"/>
  <c r="AB387" i="1"/>
  <c r="AC387" i="1"/>
  <c r="AD387" i="1"/>
  <c r="AI387" i="1"/>
  <c r="AJ387" i="1"/>
  <c r="AK387" i="1"/>
  <c r="AL387" i="1"/>
  <c r="AM387" i="1"/>
  <c r="AN387" i="1"/>
  <c r="AO387" i="1"/>
  <c r="AP387" i="1"/>
  <c r="AQ387" i="1"/>
  <c r="AU387" i="1"/>
  <c r="BE387" i="1"/>
  <c r="Z388" i="1"/>
  <c r="AA388" i="1"/>
  <c r="AB388" i="1"/>
  <c r="AC388" i="1"/>
  <c r="AD388" i="1"/>
  <c r="AI388" i="1"/>
  <c r="AJ388" i="1"/>
  <c r="AK388" i="1"/>
  <c r="AL388" i="1"/>
  <c r="AM388" i="1"/>
  <c r="AN388" i="1"/>
  <c r="AO388" i="1"/>
  <c r="AP388" i="1"/>
  <c r="AQ388" i="1"/>
  <c r="AU388" i="1"/>
  <c r="BE388" i="1"/>
  <c r="Z389" i="1"/>
  <c r="AA389" i="1"/>
  <c r="AB389" i="1"/>
  <c r="AC389" i="1"/>
  <c r="AD389" i="1"/>
  <c r="AI389" i="1"/>
  <c r="AJ389" i="1"/>
  <c r="AK389" i="1"/>
  <c r="AL389" i="1"/>
  <c r="AM389" i="1"/>
  <c r="AN389" i="1"/>
  <c r="AO389" i="1"/>
  <c r="AP389" i="1"/>
  <c r="AQ389" i="1"/>
  <c r="AU389" i="1"/>
  <c r="BE389" i="1"/>
  <c r="Z390" i="1"/>
  <c r="AA390" i="1"/>
  <c r="AB390" i="1"/>
  <c r="AC390" i="1"/>
  <c r="AD390" i="1"/>
  <c r="AI390" i="1"/>
  <c r="AJ390" i="1"/>
  <c r="AK390" i="1"/>
  <c r="AL390" i="1"/>
  <c r="AM390" i="1"/>
  <c r="AN390" i="1"/>
  <c r="AO390" i="1"/>
  <c r="AP390" i="1"/>
  <c r="AQ390" i="1"/>
  <c r="AU390" i="1"/>
  <c r="BE390" i="1"/>
  <c r="Z391" i="1"/>
  <c r="AA391" i="1"/>
  <c r="AB391" i="1"/>
  <c r="AC391" i="1"/>
  <c r="AD391" i="1"/>
  <c r="AI391" i="1"/>
  <c r="AJ391" i="1"/>
  <c r="AK391" i="1"/>
  <c r="AL391" i="1"/>
  <c r="AM391" i="1"/>
  <c r="AN391" i="1"/>
  <c r="AO391" i="1"/>
  <c r="AP391" i="1"/>
  <c r="AQ391" i="1"/>
  <c r="AU391" i="1"/>
  <c r="BE391" i="1"/>
  <c r="Z392" i="1"/>
  <c r="AA392" i="1"/>
  <c r="AB392" i="1"/>
  <c r="AC392" i="1"/>
  <c r="AD392" i="1"/>
  <c r="AI392" i="1"/>
  <c r="AJ392" i="1"/>
  <c r="AK392" i="1"/>
  <c r="AL392" i="1"/>
  <c r="AM392" i="1"/>
  <c r="AN392" i="1"/>
  <c r="AO392" i="1"/>
  <c r="AP392" i="1"/>
  <c r="AQ392" i="1"/>
  <c r="AU392" i="1"/>
  <c r="BE392" i="1"/>
  <c r="Z393" i="1"/>
  <c r="AA393" i="1"/>
  <c r="AB393" i="1"/>
  <c r="AC393" i="1"/>
  <c r="AD393" i="1"/>
  <c r="AI393" i="1"/>
  <c r="AJ393" i="1"/>
  <c r="AK393" i="1"/>
  <c r="AL393" i="1"/>
  <c r="AM393" i="1"/>
  <c r="AN393" i="1"/>
  <c r="AO393" i="1"/>
  <c r="AP393" i="1"/>
  <c r="AQ393" i="1"/>
  <c r="AU393" i="1"/>
  <c r="BE393" i="1"/>
  <c r="Z394" i="1"/>
  <c r="AA394" i="1"/>
  <c r="AB394" i="1"/>
  <c r="AC394" i="1"/>
  <c r="AD394" i="1"/>
  <c r="AI394" i="1"/>
  <c r="AJ394" i="1"/>
  <c r="AK394" i="1"/>
  <c r="AL394" i="1"/>
  <c r="AM394" i="1"/>
  <c r="AN394" i="1"/>
  <c r="AO394" i="1"/>
  <c r="AP394" i="1"/>
  <c r="AQ394" i="1"/>
  <c r="AU394" i="1"/>
  <c r="BE394" i="1"/>
  <c r="Z395" i="1"/>
  <c r="AA395" i="1"/>
  <c r="AB395" i="1"/>
  <c r="AC395" i="1"/>
  <c r="AD395" i="1"/>
  <c r="AI395" i="1"/>
  <c r="AJ395" i="1"/>
  <c r="AK395" i="1"/>
  <c r="AL395" i="1"/>
  <c r="AM395" i="1"/>
  <c r="AN395" i="1"/>
  <c r="AO395" i="1"/>
  <c r="AP395" i="1"/>
  <c r="AQ395" i="1"/>
  <c r="AU395" i="1"/>
  <c r="BE395" i="1"/>
  <c r="Z396" i="1"/>
  <c r="AA396" i="1"/>
  <c r="AB396" i="1"/>
  <c r="AC396" i="1"/>
  <c r="AD396" i="1"/>
  <c r="AI396" i="1"/>
  <c r="AJ396" i="1"/>
  <c r="AK396" i="1"/>
  <c r="AL396" i="1"/>
  <c r="AM396" i="1"/>
  <c r="AN396" i="1"/>
  <c r="AO396" i="1"/>
  <c r="AP396" i="1"/>
  <c r="AQ396" i="1"/>
  <c r="AU396" i="1"/>
  <c r="BE396" i="1"/>
  <c r="Z397" i="1"/>
  <c r="AA397" i="1"/>
  <c r="AB397" i="1"/>
  <c r="AC397" i="1"/>
  <c r="AD397" i="1"/>
  <c r="AI397" i="1"/>
  <c r="AJ397" i="1"/>
  <c r="AK397" i="1"/>
  <c r="AL397" i="1"/>
  <c r="AM397" i="1"/>
  <c r="AN397" i="1"/>
  <c r="AO397" i="1"/>
  <c r="AP397" i="1"/>
  <c r="AQ397" i="1"/>
  <c r="AU397" i="1"/>
  <c r="BE397" i="1"/>
  <c r="Z398" i="1"/>
  <c r="AA398" i="1"/>
  <c r="AB398" i="1"/>
  <c r="AC398" i="1"/>
  <c r="AD398" i="1"/>
  <c r="AI398" i="1"/>
  <c r="AJ398" i="1"/>
  <c r="AK398" i="1"/>
  <c r="AL398" i="1"/>
  <c r="AM398" i="1"/>
  <c r="AN398" i="1"/>
  <c r="AO398" i="1"/>
  <c r="AP398" i="1"/>
  <c r="AQ398" i="1"/>
  <c r="AU398" i="1"/>
  <c r="BE398" i="1"/>
  <c r="Z399" i="1"/>
  <c r="AA399" i="1"/>
  <c r="AB399" i="1"/>
  <c r="AC399" i="1"/>
  <c r="AD399" i="1"/>
  <c r="AI399" i="1"/>
  <c r="AJ399" i="1"/>
  <c r="AK399" i="1"/>
  <c r="AL399" i="1"/>
  <c r="AM399" i="1"/>
  <c r="AN399" i="1"/>
  <c r="AO399" i="1"/>
  <c r="AP399" i="1"/>
  <c r="AQ399" i="1"/>
  <c r="AU399" i="1"/>
  <c r="BE399" i="1"/>
  <c r="Z400" i="1"/>
  <c r="AA400" i="1"/>
  <c r="AB400" i="1"/>
  <c r="AC400" i="1"/>
  <c r="AD400" i="1"/>
  <c r="AI400" i="1"/>
  <c r="AJ400" i="1"/>
  <c r="AK400" i="1"/>
  <c r="AL400" i="1"/>
  <c r="AM400" i="1"/>
  <c r="AN400" i="1"/>
  <c r="AO400" i="1"/>
  <c r="AP400" i="1"/>
  <c r="AQ400" i="1"/>
  <c r="AU400" i="1"/>
  <c r="BE400" i="1"/>
  <c r="Z401" i="1"/>
  <c r="AA401" i="1"/>
  <c r="AB401" i="1"/>
  <c r="AC401" i="1"/>
  <c r="AD401" i="1"/>
  <c r="AI401" i="1"/>
  <c r="AJ401" i="1"/>
  <c r="AK401" i="1"/>
  <c r="AL401" i="1"/>
  <c r="AM401" i="1"/>
  <c r="AN401" i="1"/>
  <c r="AO401" i="1"/>
  <c r="AP401" i="1"/>
  <c r="AQ401" i="1"/>
  <c r="AU401" i="1"/>
  <c r="BE401" i="1"/>
  <c r="Z402" i="1"/>
  <c r="AA402" i="1"/>
  <c r="AB402" i="1"/>
  <c r="AC402" i="1"/>
  <c r="AD402" i="1"/>
  <c r="AI402" i="1"/>
  <c r="AJ402" i="1"/>
  <c r="AK402" i="1"/>
  <c r="AL402" i="1"/>
  <c r="AM402" i="1"/>
  <c r="AN402" i="1"/>
  <c r="AO402" i="1"/>
  <c r="AP402" i="1"/>
  <c r="AQ402" i="1"/>
  <c r="AU402" i="1"/>
  <c r="BE402" i="1"/>
  <c r="Z403" i="1"/>
  <c r="AA403" i="1"/>
  <c r="AB403" i="1"/>
  <c r="AC403" i="1"/>
  <c r="AD403" i="1"/>
  <c r="AI403" i="1"/>
  <c r="AJ403" i="1"/>
  <c r="AK403" i="1"/>
  <c r="AL403" i="1"/>
  <c r="AM403" i="1"/>
  <c r="AN403" i="1"/>
  <c r="AO403" i="1"/>
  <c r="AP403" i="1"/>
  <c r="AQ403" i="1"/>
  <c r="AU403" i="1"/>
  <c r="BE403" i="1"/>
  <c r="Z404" i="1"/>
  <c r="AA404" i="1"/>
  <c r="AB404" i="1"/>
  <c r="AC404" i="1"/>
  <c r="AD404" i="1"/>
  <c r="AI404" i="1"/>
  <c r="AJ404" i="1"/>
  <c r="AK404" i="1"/>
  <c r="AL404" i="1"/>
  <c r="AM404" i="1"/>
  <c r="AN404" i="1"/>
  <c r="AO404" i="1"/>
  <c r="AP404" i="1"/>
  <c r="AQ404" i="1"/>
  <c r="AU404" i="1"/>
  <c r="BE404" i="1"/>
  <c r="Z405" i="1"/>
  <c r="AA405" i="1"/>
  <c r="AB405" i="1"/>
  <c r="AC405" i="1"/>
  <c r="AD405" i="1"/>
  <c r="AI405" i="1"/>
  <c r="AJ405" i="1"/>
  <c r="AK405" i="1"/>
  <c r="AL405" i="1"/>
  <c r="AM405" i="1"/>
  <c r="AN405" i="1"/>
  <c r="AO405" i="1"/>
  <c r="AP405" i="1"/>
  <c r="AQ405" i="1"/>
  <c r="AU405" i="1"/>
  <c r="BE405" i="1"/>
  <c r="Z406" i="1"/>
  <c r="AA406" i="1"/>
  <c r="AB406" i="1"/>
  <c r="AC406" i="1"/>
  <c r="AD406" i="1"/>
  <c r="AI406" i="1"/>
  <c r="AJ406" i="1"/>
  <c r="AK406" i="1"/>
  <c r="AL406" i="1"/>
  <c r="AM406" i="1"/>
  <c r="AN406" i="1"/>
  <c r="AO406" i="1"/>
  <c r="AP406" i="1"/>
  <c r="AQ406" i="1"/>
  <c r="AU406" i="1"/>
  <c r="BE406" i="1"/>
  <c r="Z407" i="1"/>
  <c r="AA407" i="1"/>
  <c r="AB407" i="1"/>
  <c r="AC407" i="1"/>
  <c r="AD407" i="1"/>
  <c r="AI407" i="1"/>
  <c r="AJ407" i="1"/>
  <c r="AK407" i="1"/>
  <c r="AL407" i="1"/>
  <c r="AM407" i="1"/>
  <c r="AN407" i="1"/>
  <c r="AO407" i="1"/>
  <c r="AP407" i="1"/>
  <c r="AQ407" i="1"/>
  <c r="AU407" i="1"/>
  <c r="BE407" i="1"/>
  <c r="Z408" i="1"/>
  <c r="AA408" i="1"/>
  <c r="AB408" i="1"/>
  <c r="AC408" i="1"/>
  <c r="AD408" i="1"/>
  <c r="AI408" i="1"/>
  <c r="AJ408" i="1"/>
  <c r="AK408" i="1"/>
  <c r="AL408" i="1"/>
  <c r="AM408" i="1"/>
  <c r="AN408" i="1"/>
  <c r="AO408" i="1"/>
  <c r="AP408" i="1"/>
  <c r="AQ408" i="1"/>
  <c r="AU408" i="1"/>
  <c r="BE408" i="1"/>
  <c r="Z409" i="1"/>
  <c r="AA409" i="1"/>
  <c r="AB409" i="1"/>
  <c r="AC409" i="1"/>
  <c r="AD409" i="1"/>
  <c r="AI409" i="1"/>
  <c r="AJ409" i="1"/>
  <c r="AK409" i="1"/>
  <c r="AL409" i="1"/>
  <c r="AM409" i="1"/>
  <c r="AN409" i="1"/>
  <c r="AO409" i="1"/>
  <c r="AP409" i="1"/>
  <c r="AQ409" i="1"/>
  <c r="AU409" i="1"/>
  <c r="BE409" i="1"/>
  <c r="Z410" i="1"/>
  <c r="AA410" i="1"/>
  <c r="AB410" i="1"/>
  <c r="AC410" i="1"/>
  <c r="AD410" i="1"/>
  <c r="AI410" i="1"/>
  <c r="AJ410" i="1"/>
  <c r="AK410" i="1"/>
  <c r="AL410" i="1"/>
  <c r="AM410" i="1"/>
  <c r="AN410" i="1"/>
  <c r="AO410" i="1"/>
  <c r="AP410" i="1"/>
  <c r="AQ410" i="1"/>
  <c r="AU410" i="1"/>
  <c r="BE410" i="1"/>
  <c r="Z411" i="1"/>
  <c r="AA411" i="1"/>
  <c r="AB411" i="1"/>
  <c r="AC411" i="1"/>
  <c r="AD411" i="1"/>
  <c r="AI411" i="1"/>
  <c r="AJ411" i="1"/>
  <c r="AK411" i="1"/>
  <c r="AL411" i="1"/>
  <c r="AM411" i="1"/>
  <c r="AN411" i="1"/>
  <c r="AO411" i="1"/>
  <c r="AP411" i="1"/>
  <c r="AQ411" i="1"/>
  <c r="AU411" i="1"/>
  <c r="BE411" i="1"/>
  <c r="Z412" i="1"/>
  <c r="AA412" i="1"/>
  <c r="AB412" i="1"/>
  <c r="AC412" i="1"/>
  <c r="AD412" i="1"/>
  <c r="AI412" i="1"/>
  <c r="AJ412" i="1"/>
  <c r="AK412" i="1"/>
  <c r="AL412" i="1"/>
  <c r="AM412" i="1"/>
  <c r="AN412" i="1"/>
  <c r="AO412" i="1"/>
  <c r="AP412" i="1"/>
  <c r="AQ412" i="1"/>
  <c r="AU412" i="1"/>
  <c r="BE412" i="1"/>
  <c r="Z413" i="1"/>
  <c r="AA413" i="1"/>
  <c r="AB413" i="1"/>
  <c r="AC413" i="1"/>
  <c r="AD413" i="1"/>
  <c r="AI413" i="1"/>
  <c r="AJ413" i="1"/>
  <c r="AK413" i="1"/>
  <c r="AL413" i="1"/>
  <c r="AM413" i="1"/>
  <c r="AN413" i="1"/>
  <c r="AO413" i="1"/>
  <c r="AP413" i="1"/>
  <c r="AQ413" i="1"/>
  <c r="AU413" i="1"/>
  <c r="BE413" i="1"/>
  <c r="Z414" i="1"/>
  <c r="AA414" i="1"/>
  <c r="AB414" i="1"/>
  <c r="AC414" i="1"/>
  <c r="AD414" i="1"/>
  <c r="AI414" i="1"/>
  <c r="AJ414" i="1"/>
  <c r="AK414" i="1"/>
  <c r="AL414" i="1"/>
  <c r="AM414" i="1"/>
  <c r="AN414" i="1"/>
  <c r="AO414" i="1"/>
  <c r="AP414" i="1"/>
  <c r="AQ414" i="1"/>
  <c r="AU414" i="1"/>
  <c r="BE414" i="1"/>
  <c r="Z415" i="1"/>
  <c r="AA415" i="1"/>
  <c r="AB415" i="1"/>
  <c r="AC415" i="1"/>
  <c r="AD415" i="1"/>
  <c r="AI415" i="1"/>
  <c r="AJ415" i="1"/>
  <c r="AK415" i="1"/>
  <c r="AL415" i="1"/>
  <c r="AM415" i="1"/>
  <c r="AN415" i="1"/>
  <c r="AO415" i="1"/>
  <c r="AP415" i="1"/>
  <c r="AQ415" i="1"/>
  <c r="AU415" i="1"/>
  <c r="BE415" i="1"/>
  <c r="Z416" i="1"/>
  <c r="AA416" i="1"/>
  <c r="AB416" i="1"/>
  <c r="AC416" i="1"/>
  <c r="AD416" i="1"/>
  <c r="AI416" i="1"/>
  <c r="AJ416" i="1"/>
  <c r="AK416" i="1"/>
  <c r="AL416" i="1"/>
  <c r="AM416" i="1"/>
  <c r="AN416" i="1"/>
  <c r="AO416" i="1"/>
  <c r="AP416" i="1"/>
  <c r="AQ416" i="1"/>
  <c r="AU416" i="1"/>
  <c r="BE416" i="1"/>
  <c r="Z417" i="1"/>
  <c r="AA417" i="1"/>
  <c r="AB417" i="1"/>
  <c r="AC417" i="1"/>
  <c r="AD417" i="1"/>
  <c r="AI417" i="1"/>
  <c r="AJ417" i="1"/>
  <c r="AK417" i="1"/>
  <c r="AL417" i="1"/>
  <c r="AM417" i="1"/>
  <c r="AN417" i="1"/>
  <c r="AO417" i="1"/>
  <c r="AP417" i="1"/>
  <c r="AQ417" i="1"/>
  <c r="AU417" i="1"/>
  <c r="BE417" i="1"/>
  <c r="Z418" i="1"/>
  <c r="AA418" i="1"/>
  <c r="AB418" i="1"/>
  <c r="AC418" i="1"/>
  <c r="AD418" i="1"/>
  <c r="AI418" i="1"/>
  <c r="AJ418" i="1"/>
  <c r="AK418" i="1"/>
  <c r="AL418" i="1"/>
  <c r="AM418" i="1"/>
  <c r="AN418" i="1"/>
  <c r="AO418" i="1"/>
  <c r="AP418" i="1"/>
  <c r="AQ418" i="1"/>
  <c r="AU418" i="1"/>
  <c r="BE418" i="1"/>
  <c r="Z419" i="1"/>
  <c r="AA419" i="1"/>
  <c r="AB419" i="1"/>
  <c r="AC419" i="1"/>
  <c r="AD419" i="1"/>
  <c r="AI419" i="1"/>
  <c r="AJ419" i="1"/>
  <c r="AK419" i="1"/>
  <c r="AL419" i="1"/>
  <c r="AM419" i="1"/>
  <c r="AN419" i="1"/>
  <c r="AO419" i="1"/>
  <c r="AP419" i="1"/>
  <c r="AQ419" i="1"/>
  <c r="AU419" i="1"/>
  <c r="BE419" i="1"/>
  <c r="Z420" i="1"/>
  <c r="AA420" i="1"/>
  <c r="AB420" i="1"/>
  <c r="AC420" i="1"/>
  <c r="AD420" i="1"/>
  <c r="AI420" i="1"/>
  <c r="AJ420" i="1"/>
  <c r="AK420" i="1"/>
  <c r="AL420" i="1"/>
  <c r="AM420" i="1"/>
  <c r="AN420" i="1"/>
  <c r="AO420" i="1"/>
  <c r="AP420" i="1"/>
  <c r="AQ420" i="1"/>
  <c r="AU420" i="1"/>
  <c r="BE420" i="1"/>
  <c r="Z421" i="1"/>
  <c r="AA421" i="1"/>
  <c r="AB421" i="1"/>
  <c r="AC421" i="1"/>
  <c r="AD421" i="1"/>
  <c r="AI421" i="1"/>
  <c r="AJ421" i="1"/>
  <c r="AK421" i="1"/>
  <c r="AL421" i="1"/>
  <c r="AM421" i="1"/>
  <c r="AN421" i="1"/>
  <c r="AO421" i="1"/>
  <c r="AP421" i="1"/>
  <c r="AQ421" i="1"/>
  <c r="AU421" i="1"/>
  <c r="BE421" i="1"/>
  <c r="Z422" i="1"/>
  <c r="AA422" i="1"/>
  <c r="AB422" i="1"/>
  <c r="AC422" i="1"/>
  <c r="AD422" i="1"/>
  <c r="AI422" i="1"/>
  <c r="AJ422" i="1"/>
  <c r="AK422" i="1"/>
  <c r="AL422" i="1"/>
  <c r="AM422" i="1"/>
  <c r="AN422" i="1"/>
  <c r="AO422" i="1"/>
  <c r="AP422" i="1"/>
  <c r="AQ422" i="1"/>
  <c r="AU422" i="1"/>
  <c r="BE422" i="1"/>
  <c r="Z423" i="1"/>
  <c r="AA423" i="1"/>
  <c r="AB423" i="1"/>
  <c r="AC423" i="1"/>
  <c r="AD423" i="1"/>
  <c r="AI423" i="1"/>
  <c r="AJ423" i="1"/>
  <c r="AK423" i="1"/>
  <c r="AL423" i="1"/>
  <c r="AM423" i="1"/>
  <c r="AN423" i="1"/>
  <c r="AO423" i="1"/>
  <c r="AP423" i="1"/>
  <c r="AQ423" i="1"/>
  <c r="AU423" i="1"/>
  <c r="BE423" i="1"/>
  <c r="Z424" i="1"/>
  <c r="AA424" i="1"/>
  <c r="AB424" i="1"/>
  <c r="AC424" i="1"/>
  <c r="AD424" i="1"/>
  <c r="AI424" i="1"/>
  <c r="AJ424" i="1"/>
  <c r="AK424" i="1"/>
  <c r="AL424" i="1"/>
  <c r="AM424" i="1"/>
  <c r="AN424" i="1"/>
  <c r="AO424" i="1"/>
  <c r="AP424" i="1"/>
  <c r="AQ424" i="1"/>
  <c r="AU424" i="1"/>
  <c r="BE424" i="1"/>
  <c r="Z425" i="1"/>
  <c r="AA425" i="1"/>
  <c r="AB425" i="1"/>
  <c r="AC425" i="1"/>
  <c r="AD425" i="1"/>
  <c r="AI425" i="1"/>
  <c r="AJ425" i="1"/>
  <c r="AK425" i="1"/>
  <c r="AL425" i="1"/>
  <c r="AM425" i="1"/>
  <c r="AN425" i="1"/>
  <c r="AO425" i="1"/>
  <c r="AP425" i="1"/>
  <c r="AQ425" i="1"/>
  <c r="AU425" i="1"/>
  <c r="BE425" i="1"/>
  <c r="Z426" i="1"/>
  <c r="AA426" i="1"/>
  <c r="AB426" i="1"/>
  <c r="AC426" i="1"/>
  <c r="AD426" i="1"/>
  <c r="AI426" i="1"/>
  <c r="AJ426" i="1"/>
  <c r="AK426" i="1"/>
  <c r="AL426" i="1"/>
  <c r="AM426" i="1"/>
  <c r="AN426" i="1"/>
  <c r="AO426" i="1"/>
  <c r="AP426" i="1"/>
  <c r="AQ426" i="1"/>
  <c r="AU426" i="1"/>
  <c r="BE426" i="1"/>
  <c r="Z227" i="1"/>
  <c r="AA227" i="1"/>
  <c r="AB227" i="1"/>
  <c r="AC227" i="1"/>
  <c r="AD227" i="1"/>
  <c r="AI227" i="1"/>
  <c r="AJ227" i="1"/>
  <c r="AK227" i="1"/>
  <c r="AL227" i="1"/>
  <c r="AM227" i="1"/>
  <c r="AN227" i="1"/>
  <c r="AO227" i="1"/>
  <c r="AP227" i="1"/>
  <c r="AQ227" i="1"/>
  <c r="AU227" i="1"/>
  <c r="BE227" i="1"/>
  <c r="Z228" i="1"/>
  <c r="AA228" i="1"/>
  <c r="AB228" i="1"/>
  <c r="AC228" i="1"/>
  <c r="AD228" i="1"/>
  <c r="AI228" i="1"/>
  <c r="AJ228" i="1"/>
  <c r="AK228" i="1"/>
  <c r="AL228" i="1"/>
  <c r="AM228" i="1"/>
  <c r="AN228" i="1"/>
  <c r="AO228" i="1"/>
  <c r="AP228" i="1"/>
  <c r="AQ228" i="1"/>
  <c r="AU228" i="1"/>
  <c r="BE228" i="1"/>
  <c r="Z229" i="1"/>
  <c r="AA229" i="1"/>
  <c r="AB229" i="1"/>
  <c r="AC229" i="1"/>
  <c r="AD229" i="1"/>
  <c r="AI229" i="1"/>
  <c r="AJ229" i="1"/>
  <c r="AK229" i="1"/>
  <c r="AL229" i="1"/>
  <c r="AM229" i="1"/>
  <c r="AN229" i="1"/>
  <c r="AO229" i="1"/>
  <c r="AP229" i="1"/>
  <c r="AQ229" i="1"/>
  <c r="AU229" i="1"/>
  <c r="BE229" i="1"/>
  <c r="Z230" i="1"/>
  <c r="AA230" i="1"/>
  <c r="AB230" i="1"/>
  <c r="AC230" i="1"/>
  <c r="AD230" i="1"/>
  <c r="AI230" i="1"/>
  <c r="AJ230" i="1"/>
  <c r="AK230" i="1"/>
  <c r="AL230" i="1"/>
  <c r="AM230" i="1"/>
  <c r="AN230" i="1"/>
  <c r="AO230" i="1"/>
  <c r="AP230" i="1"/>
  <c r="AQ230" i="1"/>
  <c r="AU230" i="1"/>
  <c r="BE230" i="1"/>
  <c r="Z231" i="1"/>
  <c r="AA231" i="1"/>
  <c r="AB231" i="1"/>
  <c r="AC231" i="1"/>
  <c r="AD231" i="1"/>
  <c r="AI231" i="1"/>
  <c r="AJ231" i="1"/>
  <c r="AK231" i="1"/>
  <c r="AL231" i="1"/>
  <c r="AM231" i="1"/>
  <c r="AN231" i="1"/>
  <c r="AO231" i="1"/>
  <c r="AP231" i="1"/>
  <c r="AQ231" i="1"/>
  <c r="AU231" i="1"/>
  <c r="BE231" i="1"/>
  <c r="Z232" i="1"/>
  <c r="AA232" i="1"/>
  <c r="AB232" i="1"/>
  <c r="AC232" i="1"/>
  <c r="AD232" i="1"/>
  <c r="AI232" i="1"/>
  <c r="AJ232" i="1"/>
  <c r="AK232" i="1"/>
  <c r="AL232" i="1"/>
  <c r="AM232" i="1"/>
  <c r="AN232" i="1"/>
  <c r="AO232" i="1"/>
  <c r="AP232" i="1"/>
  <c r="AQ232" i="1"/>
  <c r="AU232" i="1"/>
  <c r="BE232" i="1"/>
  <c r="Z233" i="1"/>
  <c r="AA233" i="1"/>
  <c r="AB233" i="1"/>
  <c r="AC233" i="1"/>
  <c r="AD233" i="1"/>
  <c r="AI233" i="1"/>
  <c r="AJ233" i="1"/>
  <c r="AK233" i="1"/>
  <c r="AL233" i="1"/>
  <c r="AM233" i="1"/>
  <c r="AN233" i="1"/>
  <c r="AO233" i="1"/>
  <c r="AP233" i="1"/>
  <c r="AQ233" i="1"/>
  <c r="AU233" i="1"/>
  <c r="BE233" i="1"/>
  <c r="Z234" i="1"/>
  <c r="AA234" i="1"/>
  <c r="AB234" i="1"/>
  <c r="AC234" i="1"/>
  <c r="AD234" i="1"/>
  <c r="AI234" i="1"/>
  <c r="AJ234" i="1"/>
  <c r="AK234" i="1"/>
  <c r="AL234" i="1"/>
  <c r="AM234" i="1"/>
  <c r="AN234" i="1"/>
  <c r="AO234" i="1"/>
  <c r="AP234" i="1"/>
  <c r="AQ234" i="1"/>
  <c r="AU234" i="1"/>
  <c r="BE234" i="1"/>
  <c r="Z235" i="1"/>
  <c r="AA235" i="1"/>
  <c r="AB235" i="1"/>
  <c r="AC235" i="1"/>
  <c r="AD235" i="1"/>
  <c r="AI235" i="1"/>
  <c r="AJ235" i="1"/>
  <c r="AK235" i="1"/>
  <c r="AL235" i="1"/>
  <c r="AM235" i="1"/>
  <c r="AN235" i="1"/>
  <c r="AO235" i="1"/>
  <c r="AP235" i="1"/>
  <c r="AQ235" i="1"/>
  <c r="AU235" i="1"/>
  <c r="BE235" i="1"/>
  <c r="Z236" i="1"/>
  <c r="AA236" i="1"/>
  <c r="AB236" i="1"/>
  <c r="AC236" i="1"/>
  <c r="AD236" i="1"/>
  <c r="AI236" i="1"/>
  <c r="AJ236" i="1"/>
  <c r="AK236" i="1"/>
  <c r="AL236" i="1"/>
  <c r="AM236" i="1"/>
  <c r="AN236" i="1"/>
  <c r="AO236" i="1"/>
  <c r="AP236" i="1"/>
  <c r="AQ236" i="1"/>
  <c r="AU236" i="1"/>
  <c r="BE236" i="1"/>
  <c r="Z237" i="1"/>
  <c r="AA237" i="1"/>
  <c r="AB237" i="1"/>
  <c r="AC237" i="1"/>
  <c r="AD237" i="1"/>
  <c r="AI237" i="1"/>
  <c r="AJ237" i="1"/>
  <c r="AK237" i="1"/>
  <c r="AL237" i="1"/>
  <c r="AM237" i="1"/>
  <c r="AN237" i="1"/>
  <c r="AO237" i="1"/>
  <c r="AP237" i="1"/>
  <c r="AQ237" i="1"/>
  <c r="AU237" i="1"/>
  <c r="BE237" i="1"/>
  <c r="Z238" i="1"/>
  <c r="AA238" i="1"/>
  <c r="AB238" i="1"/>
  <c r="AC238" i="1"/>
  <c r="AD238" i="1"/>
  <c r="AI238" i="1"/>
  <c r="AJ238" i="1"/>
  <c r="AK238" i="1"/>
  <c r="AL238" i="1"/>
  <c r="AM238" i="1"/>
  <c r="AN238" i="1"/>
  <c r="AO238" i="1"/>
  <c r="AP238" i="1"/>
  <c r="AQ238" i="1"/>
  <c r="AU238" i="1"/>
  <c r="BE238" i="1"/>
  <c r="Z239" i="1"/>
  <c r="AA239" i="1"/>
  <c r="AB239" i="1"/>
  <c r="AC239" i="1"/>
  <c r="AD239" i="1"/>
  <c r="AI239" i="1"/>
  <c r="AJ239" i="1"/>
  <c r="AK239" i="1"/>
  <c r="AL239" i="1"/>
  <c r="AM239" i="1"/>
  <c r="AN239" i="1"/>
  <c r="AO239" i="1"/>
  <c r="AP239" i="1"/>
  <c r="AQ239" i="1"/>
  <c r="AU239" i="1"/>
  <c r="BE239" i="1"/>
  <c r="Z240" i="1"/>
  <c r="AA240" i="1"/>
  <c r="AB240" i="1"/>
  <c r="AC240" i="1"/>
  <c r="AD240" i="1"/>
  <c r="AI240" i="1"/>
  <c r="AJ240" i="1"/>
  <c r="AK240" i="1"/>
  <c r="AL240" i="1"/>
  <c r="AM240" i="1"/>
  <c r="AN240" i="1"/>
  <c r="AO240" i="1"/>
  <c r="AP240" i="1"/>
  <c r="AQ240" i="1"/>
  <c r="AU240" i="1"/>
  <c r="BE240" i="1"/>
  <c r="Z241" i="1"/>
  <c r="AA241" i="1"/>
  <c r="AB241" i="1"/>
  <c r="AC241" i="1"/>
  <c r="AD241" i="1"/>
  <c r="AI241" i="1"/>
  <c r="AJ241" i="1"/>
  <c r="AK241" i="1"/>
  <c r="AL241" i="1"/>
  <c r="AM241" i="1"/>
  <c r="AN241" i="1"/>
  <c r="AO241" i="1"/>
  <c r="AP241" i="1"/>
  <c r="AQ241" i="1"/>
  <c r="AU241" i="1"/>
  <c r="BE241" i="1"/>
  <c r="Z242" i="1"/>
  <c r="AA242" i="1"/>
  <c r="AB242" i="1"/>
  <c r="AC242" i="1"/>
  <c r="AD242" i="1"/>
  <c r="AI242" i="1"/>
  <c r="AJ242" i="1"/>
  <c r="AK242" i="1"/>
  <c r="AL242" i="1"/>
  <c r="AM242" i="1"/>
  <c r="AN242" i="1"/>
  <c r="AO242" i="1"/>
  <c r="AP242" i="1"/>
  <c r="AQ242" i="1"/>
  <c r="AU242" i="1"/>
  <c r="BE242" i="1"/>
  <c r="Z243" i="1"/>
  <c r="AA243" i="1"/>
  <c r="AB243" i="1"/>
  <c r="AC243" i="1"/>
  <c r="AD243" i="1"/>
  <c r="AI243" i="1"/>
  <c r="AJ243" i="1"/>
  <c r="AK243" i="1"/>
  <c r="AL243" i="1"/>
  <c r="AM243" i="1"/>
  <c r="AN243" i="1"/>
  <c r="AO243" i="1"/>
  <c r="AP243" i="1"/>
  <c r="AQ243" i="1"/>
  <c r="AU243" i="1"/>
  <c r="BE243" i="1"/>
  <c r="Z244" i="1"/>
  <c r="AA244" i="1"/>
  <c r="AB244" i="1"/>
  <c r="AC244" i="1"/>
  <c r="AD244" i="1"/>
  <c r="AI244" i="1"/>
  <c r="AJ244" i="1"/>
  <c r="AK244" i="1"/>
  <c r="AL244" i="1"/>
  <c r="AM244" i="1"/>
  <c r="AN244" i="1"/>
  <c r="AO244" i="1"/>
  <c r="AP244" i="1"/>
  <c r="AQ244" i="1"/>
  <c r="AU244" i="1"/>
  <c r="BE244" i="1"/>
  <c r="Z245" i="1"/>
  <c r="AA245" i="1"/>
  <c r="AB245" i="1"/>
  <c r="AC245" i="1"/>
  <c r="AD245" i="1"/>
  <c r="AI245" i="1"/>
  <c r="AJ245" i="1"/>
  <c r="AK245" i="1"/>
  <c r="AL245" i="1"/>
  <c r="AM245" i="1"/>
  <c r="AN245" i="1"/>
  <c r="AO245" i="1"/>
  <c r="AP245" i="1"/>
  <c r="AQ245" i="1"/>
  <c r="AU245" i="1"/>
  <c r="BE245" i="1"/>
  <c r="Z246" i="1"/>
  <c r="AA246" i="1"/>
  <c r="AB246" i="1"/>
  <c r="AC246" i="1"/>
  <c r="AD246" i="1"/>
  <c r="AI246" i="1"/>
  <c r="AJ246" i="1"/>
  <c r="AK246" i="1"/>
  <c r="AL246" i="1"/>
  <c r="AM246" i="1"/>
  <c r="AN246" i="1"/>
  <c r="AO246" i="1"/>
  <c r="AP246" i="1"/>
  <c r="AQ246" i="1"/>
  <c r="AU246" i="1"/>
  <c r="BE246" i="1"/>
  <c r="Z247" i="1"/>
  <c r="AA247" i="1"/>
  <c r="AB247" i="1"/>
  <c r="AC247" i="1"/>
  <c r="AD247" i="1"/>
  <c r="AI247" i="1"/>
  <c r="AJ247" i="1"/>
  <c r="AK247" i="1"/>
  <c r="AL247" i="1"/>
  <c r="AM247" i="1"/>
  <c r="AN247" i="1"/>
  <c r="AO247" i="1"/>
  <c r="AP247" i="1"/>
  <c r="AQ247" i="1"/>
  <c r="AU247" i="1"/>
  <c r="BE247" i="1"/>
  <c r="Z248" i="1"/>
  <c r="AA248" i="1"/>
  <c r="AB248" i="1"/>
  <c r="AC248" i="1"/>
  <c r="AD248" i="1"/>
  <c r="AI248" i="1"/>
  <c r="AJ248" i="1"/>
  <c r="AK248" i="1"/>
  <c r="AL248" i="1"/>
  <c r="AM248" i="1"/>
  <c r="AN248" i="1"/>
  <c r="AO248" i="1"/>
  <c r="AP248" i="1"/>
  <c r="AQ248" i="1"/>
  <c r="AU248" i="1"/>
  <c r="BE248" i="1"/>
  <c r="Z249" i="1"/>
  <c r="AA249" i="1"/>
  <c r="AB249" i="1"/>
  <c r="AC249" i="1"/>
  <c r="AD249" i="1"/>
  <c r="AI249" i="1"/>
  <c r="AJ249" i="1"/>
  <c r="AK249" i="1"/>
  <c r="AL249" i="1"/>
  <c r="AM249" i="1"/>
  <c r="AN249" i="1"/>
  <c r="AO249" i="1"/>
  <c r="AP249" i="1"/>
  <c r="AQ249" i="1"/>
  <c r="AU249" i="1"/>
  <c r="BE249" i="1"/>
  <c r="Z250" i="1"/>
  <c r="AA250" i="1"/>
  <c r="AB250" i="1"/>
  <c r="AC250" i="1"/>
  <c r="AD250" i="1"/>
  <c r="AI250" i="1"/>
  <c r="AJ250" i="1"/>
  <c r="AK250" i="1"/>
  <c r="AL250" i="1"/>
  <c r="AM250" i="1"/>
  <c r="AN250" i="1"/>
  <c r="AO250" i="1"/>
  <c r="AP250" i="1"/>
  <c r="AQ250" i="1"/>
  <c r="AU250" i="1"/>
  <c r="BE250" i="1"/>
  <c r="Z251" i="1"/>
  <c r="AA251" i="1"/>
  <c r="AB251" i="1"/>
  <c r="AC251" i="1"/>
  <c r="AD251" i="1"/>
  <c r="AI251" i="1"/>
  <c r="AJ251" i="1"/>
  <c r="AK251" i="1"/>
  <c r="AL251" i="1"/>
  <c r="AM251" i="1"/>
  <c r="AN251" i="1"/>
  <c r="AO251" i="1"/>
  <c r="AP251" i="1"/>
  <c r="AQ251" i="1"/>
  <c r="AU251" i="1"/>
  <c r="BE251" i="1"/>
  <c r="Z252" i="1"/>
  <c r="AA252" i="1"/>
  <c r="AB252" i="1"/>
  <c r="AC252" i="1"/>
  <c r="AD252" i="1"/>
  <c r="AI252" i="1"/>
  <c r="AJ252" i="1"/>
  <c r="AK252" i="1"/>
  <c r="AL252" i="1"/>
  <c r="AM252" i="1"/>
  <c r="AN252" i="1"/>
  <c r="AO252" i="1"/>
  <c r="AP252" i="1"/>
  <c r="AQ252" i="1"/>
  <c r="AU252" i="1"/>
  <c r="BE252" i="1"/>
  <c r="Z253" i="1"/>
  <c r="AA253" i="1"/>
  <c r="AB253" i="1"/>
  <c r="AC253" i="1"/>
  <c r="AD253" i="1"/>
  <c r="AI253" i="1"/>
  <c r="AJ253" i="1"/>
  <c r="AK253" i="1"/>
  <c r="AL253" i="1"/>
  <c r="AM253" i="1"/>
  <c r="AN253" i="1"/>
  <c r="AO253" i="1"/>
  <c r="AP253" i="1"/>
  <c r="AQ253" i="1"/>
  <c r="AU253" i="1"/>
  <c r="BE253" i="1"/>
  <c r="Z254" i="1"/>
  <c r="AA254" i="1"/>
  <c r="AB254" i="1"/>
  <c r="AC254" i="1"/>
  <c r="AD254" i="1"/>
  <c r="AI254" i="1"/>
  <c r="AJ254" i="1"/>
  <c r="AK254" i="1"/>
  <c r="AL254" i="1"/>
  <c r="AM254" i="1"/>
  <c r="AN254" i="1"/>
  <c r="AO254" i="1"/>
  <c r="AP254" i="1"/>
  <c r="AQ254" i="1"/>
  <c r="AU254" i="1"/>
  <c r="BE254" i="1"/>
  <c r="Z255" i="1"/>
  <c r="AA255" i="1"/>
  <c r="AB255" i="1"/>
  <c r="AC255" i="1"/>
  <c r="AD255" i="1"/>
  <c r="AI255" i="1"/>
  <c r="AJ255" i="1"/>
  <c r="AK255" i="1"/>
  <c r="AL255" i="1"/>
  <c r="AM255" i="1"/>
  <c r="AN255" i="1"/>
  <c r="AO255" i="1"/>
  <c r="AP255" i="1"/>
  <c r="AQ255" i="1"/>
  <c r="AU255" i="1"/>
  <c r="BE255" i="1"/>
  <c r="Z256" i="1"/>
  <c r="AA256" i="1"/>
  <c r="AB256" i="1"/>
  <c r="AC256" i="1"/>
  <c r="AD256" i="1"/>
  <c r="AI256" i="1"/>
  <c r="AJ256" i="1"/>
  <c r="AK256" i="1"/>
  <c r="AL256" i="1"/>
  <c r="AM256" i="1"/>
  <c r="AN256" i="1"/>
  <c r="AO256" i="1"/>
  <c r="AP256" i="1"/>
  <c r="AQ256" i="1"/>
  <c r="AU256" i="1"/>
  <c r="BE256" i="1"/>
  <c r="Z257" i="1"/>
  <c r="AA257" i="1"/>
  <c r="AB257" i="1"/>
  <c r="AC257" i="1"/>
  <c r="AD257" i="1"/>
  <c r="AI257" i="1"/>
  <c r="AJ257" i="1"/>
  <c r="AK257" i="1"/>
  <c r="AL257" i="1"/>
  <c r="AM257" i="1"/>
  <c r="AN257" i="1"/>
  <c r="AO257" i="1"/>
  <c r="AP257" i="1"/>
  <c r="AQ257" i="1"/>
  <c r="AU257" i="1"/>
  <c r="BE257" i="1"/>
  <c r="Z258" i="1"/>
  <c r="AA258" i="1"/>
  <c r="AB258" i="1"/>
  <c r="AC258" i="1"/>
  <c r="AD258" i="1"/>
  <c r="AI258" i="1"/>
  <c r="AJ258" i="1"/>
  <c r="AK258" i="1"/>
  <c r="AL258" i="1"/>
  <c r="AM258" i="1"/>
  <c r="AN258" i="1"/>
  <c r="AO258" i="1"/>
  <c r="AP258" i="1"/>
  <c r="AQ258" i="1"/>
  <c r="AU258" i="1"/>
  <c r="BE258" i="1"/>
  <c r="Z259" i="1"/>
  <c r="AA259" i="1"/>
  <c r="AB259" i="1"/>
  <c r="AC259" i="1"/>
  <c r="AD259" i="1"/>
  <c r="AI259" i="1"/>
  <c r="AJ259" i="1"/>
  <c r="AK259" i="1"/>
  <c r="AL259" i="1"/>
  <c r="AM259" i="1"/>
  <c r="AN259" i="1"/>
  <c r="AO259" i="1"/>
  <c r="AP259" i="1"/>
  <c r="AQ259" i="1"/>
  <c r="AU259" i="1"/>
  <c r="BE259" i="1"/>
  <c r="Z260" i="1"/>
  <c r="AA260" i="1"/>
  <c r="AB260" i="1"/>
  <c r="AC260" i="1"/>
  <c r="AD260" i="1"/>
  <c r="AI260" i="1"/>
  <c r="AJ260" i="1"/>
  <c r="AK260" i="1"/>
  <c r="AL260" i="1"/>
  <c r="AM260" i="1"/>
  <c r="AN260" i="1"/>
  <c r="AO260" i="1"/>
  <c r="AP260" i="1"/>
  <c r="AQ260" i="1"/>
  <c r="AU260" i="1"/>
  <c r="BE260" i="1"/>
  <c r="Z261" i="1"/>
  <c r="AA261" i="1"/>
  <c r="AB261" i="1"/>
  <c r="AC261" i="1"/>
  <c r="AD261" i="1"/>
  <c r="AI261" i="1"/>
  <c r="AJ261" i="1"/>
  <c r="AK261" i="1"/>
  <c r="AL261" i="1"/>
  <c r="AM261" i="1"/>
  <c r="AN261" i="1"/>
  <c r="AO261" i="1"/>
  <c r="AP261" i="1"/>
  <c r="AQ261" i="1"/>
  <c r="AU261" i="1"/>
  <c r="BE261" i="1"/>
  <c r="Z262" i="1"/>
  <c r="AA262" i="1"/>
  <c r="AB262" i="1"/>
  <c r="AC262" i="1"/>
  <c r="AD262" i="1"/>
  <c r="AI262" i="1"/>
  <c r="AJ262" i="1"/>
  <c r="AK262" i="1"/>
  <c r="AL262" i="1"/>
  <c r="AM262" i="1"/>
  <c r="AN262" i="1"/>
  <c r="AO262" i="1"/>
  <c r="AP262" i="1"/>
  <c r="AQ262" i="1"/>
  <c r="AU262" i="1"/>
  <c r="BE262" i="1"/>
  <c r="Z263" i="1"/>
  <c r="AA263" i="1"/>
  <c r="AB263" i="1"/>
  <c r="AC263" i="1"/>
  <c r="AD263" i="1"/>
  <c r="AI263" i="1"/>
  <c r="AJ263" i="1"/>
  <c r="AK263" i="1"/>
  <c r="AL263" i="1"/>
  <c r="AM263" i="1"/>
  <c r="AN263" i="1"/>
  <c r="AO263" i="1"/>
  <c r="AP263" i="1"/>
  <c r="AQ263" i="1"/>
  <c r="AU263" i="1"/>
  <c r="BE263" i="1"/>
  <c r="Z264" i="1"/>
  <c r="AA264" i="1"/>
  <c r="AB264" i="1"/>
  <c r="AC264" i="1"/>
  <c r="AD264" i="1"/>
  <c r="AI264" i="1"/>
  <c r="AJ264" i="1"/>
  <c r="AK264" i="1"/>
  <c r="AL264" i="1"/>
  <c r="AM264" i="1"/>
  <c r="AN264" i="1"/>
  <c r="AO264" i="1"/>
  <c r="AP264" i="1"/>
  <c r="AQ264" i="1"/>
  <c r="AU264" i="1"/>
  <c r="BE264" i="1"/>
  <c r="Z265" i="1"/>
  <c r="AA265" i="1"/>
  <c r="AB265" i="1"/>
  <c r="AC265" i="1"/>
  <c r="AD265" i="1"/>
  <c r="AI265" i="1"/>
  <c r="AJ265" i="1"/>
  <c r="AK265" i="1"/>
  <c r="AL265" i="1"/>
  <c r="AM265" i="1"/>
  <c r="AN265" i="1"/>
  <c r="AO265" i="1"/>
  <c r="AP265" i="1"/>
  <c r="AQ265" i="1"/>
  <c r="AU265" i="1"/>
  <c r="BE265" i="1"/>
  <c r="Z266" i="1"/>
  <c r="AA266" i="1"/>
  <c r="AB266" i="1"/>
  <c r="AC266" i="1"/>
  <c r="AD266" i="1"/>
  <c r="AI266" i="1"/>
  <c r="AJ266" i="1"/>
  <c r="AK266" i="1"/>
  <c r="AL266" i="1"/>
  <c r="AM266" i="1"/>
  <c r="AN266" i="1"/>
  <c r="AO266" i="1"/>
  <c r="AP266" i="1"/>
  <c r="AQ266" i="1"/>
  <c r="AU266" i="1"/>
  <c r="BE266" i="1"/>
  <c r="Z267" i="1"/>
  <c r="AA267" i="1"/>
  <c r="AB267" i="1"/>
  <c r="AC267" i="1"/>
  <c r="AD267" i="1"/>
  <c r="AI267" i="1"/>
  <c r="AJ267" i="1"/>
  <c r="AK267" i="1"/>
  <c r="AL267" i="1"/>
  <c r="AM267" i="1"/>
  <c r="AN267" i="1"/>
  <c r="AO267" i="1"/>
  <c r="AP267" i="1"/>
  <c r="AQ267" i="1"/>
  <c r="AU267" i="1"/>
  <c r="BE267" i="1"/>
  <c r="Z268" i="1"/>
  <c r="AA268" i="1"/>
  <c r="AB268" i="1"/>
  <c r="AC268" i="1"/>
  <c r="AD268" i="1"/>
  <c r="AI268" i="1"/>
  <c r="AJ268" i="1"/>
  <c r="AK268" i="1"/>
  <c r="AL268" i="1"/>
  <c r="AM268" i="1"/>
  <c r="AN268" i="1"/>
  <c r="AO268" i="1"/>
  <c r="AP268" i="1"/>
  <c r="AQ268" i="1"/>
  <c r="AU268" i="1"/>
  <c r="BE268" i="1"/>
  <c r="Z269" i="1"/>
  <c r="AA269" i="1"/>
  <c r="AB269" i="1"/>
  <c r="AC269" i="1"/>
  <c r="AD269" i="1"/>
  <c r="AI269" i="1"/>
  <c r="AJ269" i="1"/>
  <c r="AK269" i="1"/>
  <c r="AL269" i="1"/>
  <c r="AM269" i="1"/>
  <c r="AN269" i="1"/>
  <c r="AO269" i="1"/>
  <c r="AP269" i="1"/>
  <c r="AQ269" i="1"/>
  <c r="AU269" i="1"/>
  <c r="BE269" i="1"/>
  <c r="Z270" i="1"/>
  <c r="AA270" i="1"/>
  <c r="AB270" i="1"/>
  <c r="AC270" i="1"/>
  <c r="AD270" i="1"/>
  <c r="AI270" i="1"/>
  <c r="AJ270" i="1"/>
  <c r="AK270" i="1"/>
  <c r="AL270" i="1"/>
  <c r="AM270" i="1"/>
  <c r="AN270" i="1"/>
  <c r="AO270" i="1"/>
  <c r="AP270" i="1"/>
  <c r="AQ270" i="1"/>
  <c r="AU270" i="1"/>
  <c r="BE270" i="1"/>
  <c r="Z271" i="1"/>
  <c r="AA271" i="1"/>
  <c r="AB271" i="1"/>
  <c r="AC271" i="1"/>
  <c r="AD271" i="1"/>
  <c r="AI271" i="1"/>
  <c r="AJ271" i="1"/>
  <c r="AK271" i="1"/>
  <c r="AL271" i="1"/>
  <c r="AM271" i="1"/>
  <c r="AN271" i="1"/>
  <c r="AO271" i="1"/>
  <c r="AP271" i="1"/>
  <c r="AQ271" i="1"/>
  <c r="AU271" i="1"/>
  <c r="BE271" i="1"/>
  <c r="Z272" i="1"/>
  <c r="AA272" i="1"/>
  <c r="AB272" i="1"/>
  <c r="AC272" i="1"/>
  <c r="AD272" i="1"/>
  <c r="AI272" i="1"/>
  <c r="AJ272" i="1"/>
  <c r="AK272" i="1"/>
  <c r="AL272" i="1"/>
  <c r="AM272" i="1"/>
  <c r="AN272" i="1"/>
  <c r="AO272" i="1"/>
  <c r="AP272" i="1"/>
  <c r="AQ272" i="1"/>
  <c r="AU272" i="1"/>
  <c r="BE272" i="1"/>
  <c r="Z273" i="1"/>
  <c r="AA273" i="1"/>
  <c r="AB273" i="1"/>
  <c r="AC273" i="1"/>
  <c r="AD273" i="1"/>
  <c r="AI273" i="1"/>
  <c r="AJ273" i="1"/>
  <c r="AK273" i="1"/>
  <c r="AL273" i="1"/>
  <c r="AM273" i="1"/>
  <c r="AN273" i="1"/>
  <c r="AO273" i="1"/>
  <c r="AP273" i="1"/>
  <c r="AQ273" i="1"/>
  <c r="AU273" i="1"/>
  <c r="BE273" i="1"/>
  <c r="Z274" i="1"/>
  <c r="AA274" i="1"/>
  <c r="AB274" i="1"/>
  <c r="AC274" i="1"/>
  <c r="AD274" i="1"/>
  <c r="AI274" i="1"/>
  <c r="AJ274" i="1"/>
  <c r="AK274" i="1"/>
  <c r="AL274" i="1"/>
  <c r="AM274" i="1"/>
  <c r="AN274" i="1"/>
  <c r="AO274" i="1"/>
  <c r="AP274" i="1"/>
  <c r="AQ274" i="1"/>
  <c r="AU274" i="1"/>
  <c r="BE274" i="1"/>
  <c r="Z275" i="1"/>
  <c r="AA275" i="1"/>
  <c r="AB275" i="1"/>
  <c r="AC275" i="1"/>
  <c r="AD275" i="1"/>
  <c r="AI275" i="1"/>
  <c r="AJ275" i="1"/>
  <c r="AK275" i="1"/>
  <c r="AL275" i="1"/>
  <c r="AM275" i="1"/>
  <c r="AN275" i="1"/>
  <c r="AO275" i="1"/>
  <c r="AP275" i="1"/>
  <c r="AQ275" i="1"/>
  <c r="AU275" i="1"/>
  <c r="BE275" i="1"/>
  <c r="Z276" i="1"/>
  <c r="AA276" i="1"/>
  <c r="AB276" i="1"/>
  <c r="AC276" i="1"/>
  <c r="AD276" i="1"/>
  <c r="AI276" i="1"/>
  <c r="AJ276" i="1"/>
  <c r="AK276" i="1"/>
  <c r="AL276" i="1"/>
  <c r="AM276" i="1"/>
  <c r="AN276" i="1"/>
  <c r="AO276" i="1"/>
  <c r="AP276" i="1"/>
  <c r="AQ276" i="1"/>
  <c r="AU276" i="1"/>
  <c r="BE276" i="1"/>
  <c r="Z277" i="1"/>
  <c r="AA277" i="1"/>
  <c r="AB277" i="1"/>
  <c r="AC277" i="1"/>
  <c r="AD277" i="1"/>
  <c r="AI277" i="1"/>
  <c r="AJ277" i="1"/>
  <c r="AK277" i="1"/>
  <c r="AL277" i="1"/>
  <c r="AM277" i="1"/>
  <c r="AN277" i="1"/>
  <c r="AO277" i="1"/>
  <c r="AP277" i="1"/>
  <c r="AQ277" i="1"/>
  <c r="AU277" i="1"/>
  <c r="BE277" i="1"/>
  <c r="Z278" i="1"/>
  <c r="AA278" i="1"/>
  <c r="AB278" i="1"/>
  <c r="AC278" i="1"/>
  <c r="AD278" i="1"/>
  <c r="AI278" i="1"/>
  <c r="AJ278" i="1"/>
  <c r="AK278" i="1"/>
  <c r="AL278" i="1"/>
  <c r="AM278" i="1"/>
  <c r="AN278" i="1"/>
  <c r="AO278" i="1"/>
  <c r="AP278" i="1"/>
  <c r="AQ278" i="1"/>
  <c r="AU278" i="1"/>
  <c r="BE278" i="1"/>
  <c r="Z279" i="1"/>
  <c r="AA279" i="1"/>
  <c r="AB279" i="1"/>
  <c r="AC279" i="1"/>
  <c r="AD279" i="1"/>
  <c r="AI279" i="1"/>
  <c r="AJ279" i="1"/>
  <c r="AK279" i="1"/>
  <c r="AL279" i="1"/>
  <c r="AM279" i="1"/>
  <c r="AN279" i="1"/>
  <c r="AO279" i="1"/>
  <c r="AP279" i="1"/>
  <c r="AQ279" i="1"/>
  <c r="AU279" i="1"/>
  <c r="BE279" i="1"/>
  <c r="Z280" i="1"/>
  <c r="AA280" i="1"/>
  <c r="AB280" i="1"/>
  <c r="AC280" i="1"/>
  <c r="AD280" i="1"/>
  <c r="AI280" i="1"/>
  <c r="AJ280" i="1"/>
  <c r="AK280" i="1"/>
  <c r="AL280" i="1"/>
  <c r="AM280" i="1"/>
  <c r="AN280" i="1"/>
  <c r="AO280" i="1"/>
  <c r="AP280" i="1"/>
  <c r="AQ280" i="1"/>
  <c r="AU280" i="1"/>
  <c r="BE280" i="1"/>
  <c r="Z281" i="1"/>
  <c r="AA281" i="1"/>
  <c r="AB281" i="1"/>
  <c r="AC281" i="1"/>
  <c r="AD281" i="1"/>
  <c r="AI281" i="1"/>
  <c r="AJ281" i="1"/>
  <c r="AK281" i="1"/>
  <c r="AL281" i="1"/>
  <c r="AM281" i="1"/>
  <c r="AN281" i="1"/>
  <c r="AO281" i="1"/>
  <c r="AP281" i="1"/>
  <c r="AQ281" i="1"/>
  <c r="AU281" i="1"/>
  <c r="BE281" i="1"/>
  <c r="Z282" i="1"/>
  <c r="AA282" i="1"/>
  <c r="AB282" i="1"/>
  <c r="AC282" i="1"/>
  <c r="AD282" i="1"/>
  <c r="AI282" i="1"/>
  <c r="AJ282" i="1"/>
  <c r="AK282" i="1"/>
  <c r="AL282" i="1"/>
  <c r="AM282" i="1"/>
  <c r="AN282" i="1"/>
  <c r="AO282" i="1"/>
  <c r="AP282" i="1"/>
  <c r="AQ282" i="1"/>
  <c r="AU282" i="1"/>
  <c r="BE282" i="1"/>
  <c r="Z283" i="1"/>
  <c r="AA283" i="1"/>
  <c r="AB283" i="1"/>
  <c r="AC283" i="1"/>
  <c r="AD283" i="1"/>
  <c r="AI283" i="1"/>
  <c r="AJ283" i="1"/>
  <c r="AK283" i="1"/>
  <c r="AL283" i="1"/>
  <c r="AM283" i="1"/>
  <c r="AN283" i="1"/>
  <c r="AO283" i="1"/>
  <c r="AP283" i="1"/>
  <c r="AQ283" i="1"/>
  <c r="AU283" i="1"/>
  <c r="BE283" i="1"/>
  <c r="Z284" i="1"/>
  <c r="AA284" i="1"/>
  <c r="AB284" i="1"/>
  <c r="AC284" i="1"/>
  <c r="AD284" i="1"/>
  <c r="AI284" i="1"/>
  <c r="AJ284" i="1"/>
  <c r="AK284" i="1"/>
  <c r="AL284" i="1"/>
  <c r="AM284" i="1"/>
  <c r="AN284" i="1"/>
  <c r="AO284" i="1"/>
  <c r="AP284" i="1"/>
  <c r="AQ284" i="1"/>
  <c r="AU284" i="1"/>
  <c r="BE284" i="1"/>
  <c r="Z285" i="1"/>
  <c r="AA285" i="1"/>
  <c r="AB285" i="1"/>
  <c r="AC285" i="1"/>
  <c r="AD285" i="1"/>
  <c r="AI285" i="1"/>
  <c r="AJ285" i="1"/>
  <c r="AK285" i="1"/>
  <c r="AL285" i="1"/>
  <c r="AM285" i="1"/>
  <c r="AN285" i="1"/>
  <c r="AO285" i="1"/>
  <c r="AP285" i="1"/>
  <c r="AQ285" i="1"/>
  <c r="AU285" i="1"/>
  <c r="BE285" i="1"/>
  <c r="Z286" i="1"/>
  <c r="AA286" i="1"/>
  <c r="AB286" i="1"/>
  <c r="AC286" i="1"/>
  <c r="AD286" i="1"/>
  <c r="AI286" i="1"/>
  <c r="AJ286" i="1"/>
  <c r="AK286" i="1"/>
  <c r="AL286" i="1"/>
  <c r="AM286" i="1"/>
  <c r="AN286" i="1"/>
  <c r="AO286" i="1"/>
  <c r="AP286" i="1"/>
  <c r="AQ286" i="1"/>
  <c r="AU286" i="1"/>
  <c r="BE286" i="1"/>
  <c r="Z287" i="1"/>
  <c r="AA287" i="1"/>
  <c r="AB287" i="1"/>
  <c r="AC287" i="1"/>
  <c r="AD287" i="1"/>
  <c r="AI287" i="1"/>
  <c r="AJ287" i="1"/>
  <c r="AK287" i="1"/>
  <c r="AL287" i="1"/>
  <c r="AM287" i="1"/>
  <c r="AN287" i="1"/>
  <c r="AO287" i="1"/>
  <c r="AP287" i="1"/>
  <c r="AQ287" i="1"/>
  <c r="AU287" i="1"/>
  <c r="BE287" i="1"/>
  <c r="Z288" i="1"/>
  <c r="AA288" i="1"/>
  <c r="AB288" i="1"/>
  <c r="AC288" i="1"/>
  <c r="AD288" i="1"/>
  <c r="AI288" i="1"/>
  <c r="AJ288" i="1"/>
  <c r="AK288" i="1"/>
  <c r="AL288" i="1"/>
  <c r="AM288" i="1"/>
  <c r="AN288" i="1"/>
  <c r="AO288" i="1"/>
  <c r="AP288" i="1"/>
  <c r="AQ288" i="1"/>
  <c r="AU288" i="1"/>
  <c r="BE288" i="1"/>
  <c r="Z289" i="1"/>
  <c r="AA289" i="1"/>
  <c r="AB289" i="1"/>
  <c r="AC289" i="1"/>
  <c r="AD289" i="1"/>
  <c r="AI289" i="1"/>
  <c r="AJ289" i="1"/>
  <c r="AK289" i="1"/>
  <c r="AL289" i="1"/>
  <c r="AM289" i="1"/>
  <c r="AN289" i="1"/>
  <c r="AO289" i="1"/>
  <c r="AP289" i="1"/>
  <c r="AQ289" i="1"/>
  <c r="AU289" i="1"/>
  <c r="BE289" i="1"/>
  <c r="Z290" i="1"/>
  <c r="AA290" i="1"/>
  <c r="AB290" i="1"/>
  <c r="AC290" i="1"/>
  <c r="AD290" i="1"/>
  <c r="AI290" i="1"/>
  <c r="AJ290" i="1"/>
  <c r="AK290" i="1"/>
  <c r="AL290" i="1"/>
  <c r="AM290" i="1"/>
  <c r="AN290" i="1"/>
  <c r="AO290" i="1"/>
  <c r="AP290" i="1"/>
  <c r="AQ290" i="1"/>
  <c r="AU290" i="1"/>
  <c r="BE290" i="1"/>
  <c r="Z291" i="1"/>
  <c r="AA291" i="1"/>
  <c r="AB291" i="1"/>
  <c r="AC291" i="1"/>
  <c r="AD291" i="1"/>
  <c r="AI291" i="1"/>
  <c r="AJ291" i="1"/>
  <c r="AK291" i="1"/>
  <c r="AL291" i="1"/>
  <c r="AM291" i="1"/>
  <c r="AN291" i="1"/>
  <c r="AO291" i="1"/>
  <c r="AP291" i="1"/>
  <c r="AQ291" i="1"/>
  <c r="AU291" i="1"/>
  <c r="BE291" i="1"/>
  <c r="Z292" i="1"/>
  <c r="AA292" i="1"/>
  <c r="AB292" i="1"/>
  <c r="AC292" i="1"/>
  <c r="AD292" i="1"/>
  <c r="AI292" i="1"/>
  <c r="AJ292" i="1"/>
  <c r="AK292" i="1"/>
  <c r="AL292" i="1"/>
  <c r="AM292" i="1"/>
  <c r="AN292" i="1"/>
  <c r="AO292" i="1"/>
  <c r="AP292" i="1"/>
  <c r="AQ292" i="1"/>
  <c r="AU292" i="1"/>
  <c r="BE292" i="1"/>
  <c r="Z293" i="1"/>
  <c r="AA293" i="1"/>
  <c r="AB293" i="1"/>
  <c r="AC293" i="1"/>
  <c r="AD293" i="1"/>
  <c r="AI293" i="1"/>
  <c r="AJ293" i="1"/>
  <c r="AK293" i="1"/>
  <c r="AL293" i="1"/>
  <c r="AM293" i="1"/>
  <c r="AN293" i="1"/>
  <c r="AO293" i="1"/>
  <c r="AP293" i="1"/>
  <c r="AQ293" i="1"/>
  <c r="AU293" i="1"/>
  <c r="BE293" i="1"/>
  <c r="Z294" i="1"/>
  <c r="AA294" i="1"/>
  <c r="AB294" i="1"/>
  <c r="AC294" i="1"/>
  <c r="AD294" i="1"/>
  <c r="AI294" i="1"/>
  <c r="AJ294" i="1"/>
  <c r="AK294" i="1"/>
  <c r="AL294" i="1"/>
  <c r="AM294" i="1"/>
  <c r="AN294" i="1"/>
  <c r="AO294" i="1"/>
  <c r="AP294" i="1"/>
  <c r="AQ294" i="1"/>
  <c r="AU294" i="1"/>
  <c r="BE294" i="1"/>
  <c r="Z295" i="1"/>
  <c r="AA295" i="1"/>
  <c r="AB295" i="1"/>
  <c r="AC295" i="1"/>
  <c r="AD295" i="1"/>
  <c r="AI295" i="1"/>
  <c r="AJ295" i="1"/>
  <c r="AK295" i="1"/>
  <c r="AL295" i="1"/>
  <c r="AM295" i="1"/>
  <c r="AN295" i="1"/>
  <c r="AO295" i="1"/>
  <c r="AP295" i="1"/>
  <c r="AQ295" i="1"/>
  <c r="AU295" i="1"/>
  <c r="BE295" i="1"/>
  <c r="Z296" i="1"/>
  <c r="AA296" i="1"/>
  <c r="AB296" i="1"/>
  <c r="AC296" i="1"/>
  <c r="AD296" i="1"/>
  <c r="AI296" i="1"/>
  <c r="AJ296" i="1"/>
  <c r="AK296" i="1"/>
  <c r="AL296" i="1"/>
  <c r="AM296" i="1"/>
  <c r="AN296" i="1"/>
  <c r="AO296" i="1"/>
  <c r="AP296" i="1"/>
  <c r="AQ296" i="1"/>
  <c r="AU296" i="1"/>
  <c r="BE296" i="1"/>
  <c r="Z297" i="1"/>
  <c r="AA297" i="1"/>
  <c r="AB297" i="1"/>
  <c r="AC297" i="1"/>
  <c r="AD297" i="1"/>
  <c r="AI297" i="1"/>
  <c r="AJ297" i="1"/>
  <c r="AK297" i="1"/>
  <c r="AL297" i="1"/>
  <c r="AM297" i="1"/>
  <c r="AN297" i="1"/>
  <c r="AO297" i="1"/>
  <c r="AP297" i="1"/>
  <c r="AQ297" i="1"/>
  <c r="AU297" i="1"/>
  <c r="BE297" i="1"/>
  <c r="Z298" i="1"/>
  <c r="AA298" i="1"/>
  <c r="AB298" i="1"/>
  <c r="AC298" i="1"/>
  <c r="AD298" i="1"/>
  <c r="AI298" i="1"/>
  <c r="AJ298" i="1"/>
  <c r="AK298" i="1"/>
  <c r="AL298" i="1"/>
  <c r="AM298" i="1"/>
  <c r="AN298" i="1"/>
  <c r="AO298" i="1"/>
  <c r="AP298" i="1"/>
  <c r="AQ298" i="1"/>
  <c r="AU298" i="1"/>
  <c r="BE298" i="1"/>
  <c r="Z299" i="1"/>
  <c r="AA299" i="1"/>
  <c r="AB299" i="1"/>
  <c r="AC299" i="1"/>
  <c r="AD299" i="1"/>
  <c r="AI299" i="1"/>
  <c r="AJ299" i="1"/>
  <c r="AK299" i="1"/>
  <c r="AL299" i="1"/>
  <c r="AM299" i="1"/>
  <c r="AN299" i="1"/>
  <c r="AO299" i="1"/>
  <c r="AP299" i="1"/>
  <c r="AQ299" i="1"/>
  <c r="AU299" i="1"/>
  <c r="BE299" i="1"/>
  <c r="Z300" i="1"/>
  <c r="AA300" i="1"/>
  <c r="AB300" i="1"/>
  <c r="AC300" i="1"/>
  <c r="AD300" i="1"/>
  <c r="AI300" i="1"/>
  <c r="AJ300" i="1"/>
  <c r="AK300" i="1"/>
  <c r="AL300" i="1"/>
  <c r="AM300" i="1"/>
  <c r="AN300" i="1"/>
  <c r="AO300" i="1"/>
  <c r="AP300" i="1"/>
  <c r="AQ300" i="1"/>
  <c r="AU300" i="1"/>
  <c r="BE300" i="1"/>
  <c r="Z301" i="1"/>
  <c r="AA301" i="1"/>
  <c r="AB301" i="1"/>
  <c r="AC301" i="1"/>
  <c r="AD301" i="1"/>
  <c r="AI301" i="1"/>
  <c r="AJ301" i="1"/>
  <c r="AK301" i="1"/>
  <c r="AL301" i="1"/>
  <c r="AM301" i="1"/>
  <c r="AN301" i="1"/>
  <c r="AO301" i="1"/>
  <c r="AP301" i="1"/>
  <c r="AQ301" i="1"/>
  <c r="AU301" i="1"/>
  <c r="BE301" i="1"/>
  <c r="Z302" i="1"/>
  <c r="AA302" i="1"/>
  <c r="AB302" i="1"/>
  <c r="AC302" i="1"/>
  <c r="AD302" i="1"/>
  <c r="AI302" i="1"/>
  <c r="AJ302" i="1"/>
  <c r="AK302" i="1"/>
  <c r="AL302" i="1"/>
  <c r="AM302" i="1"/>
  <c r="AN302" i="1"/>
  <c r="AO302" i="1"/>
  <c r="AP302" i="1"/>
  <c r="AQ302" i="1"/>
  <c r="AU302" i="1"/>
  <c r="BE302" i="1"/>
  <c r="Z303" i="1"/>
  <c r="AA303" i="1"/>
  <c r="AB303" i="1"/>
  <c r="AC303" i="1"/>
  <c r="AD303" i="1"/>
  <c r="AI303" i="1"/>
  <c r="AJ303" i="1"/>
  <c r="AK303" i="1"/>
  <c r="AL303" i="1"/>
  <c r="AM303" i="1"/>
  <c r="AN303" i="1"/>
  <c r="AO303" i="1"/>
  <c r="AP303" i="1"/>
  <c r="AQ303" i="1"/>
  <c r="AU303" i="1"/>
  <c r="BE303" i="1"/>
  <c r="Z304" i="1"/>
  <c r="AA304" i="1"/>
  <c r="AB304" i="1"/>
  <c r="AC304" i="1"/>
  <c r="AD304" i="1"/>
  <c r="AI304" i="1"/>
  <c r="AJ304" i="1"/>
  <c r="AK304" i="1"/>
  <c r="AL304" i="1"/>
  <c r="AM304" i="1"/>
  <c r="AN304" i="1"/>
  <c r="AO304" i="1"/>
  <c r="AP304" i="1"/>
  <c r="AQ304" i="1"/>
  <c r="AU304" i="1"/>
  <c r="BE304" i="1"/>
  <c r="Z305" i="1"/>
  <c r="AA305" i="1"/>
  <c r="AB305" i="1"/>
  <c r="AC305" i="1"/>
  <c r="AD305" i="1"/>
  <c r="AI305" i="1"/>
  <c r="AJ305" i="1"/>
  <c r="AK305" i="1"/>
  <c r="AL305" i="1"/>
  <c r="AM305" i="1"/>
  <c r="AN305" i="1"/>
  <c r="AO305" i="1"/>
  <c r="AP305" i="1"/>
  <c r="AQ305" i="1"/>
  <c r="AU305" i="1"/>
  <c r="BE305" i="1"/>
  <c r="Z306" i="1"/>
  <c r="AA306" i="1"/>
  <c r="AB306" i="1"/>
  <c r="AC306" i="1"/>
  <c r="AD306" i="1"/>
  <c r="AI306" i="1"/>
  <c r="AJ306" i="1"/>
  <c r="AK306" i="1"/>
  <c r="AL306" i="1"/>
  <c r="AM306" i="1"/>
  <c r="AN306" i="1"/>
  <c r="AO306" i="1"/>
  <c r="AP306" i="1"/>
  <c r="AQ306" i="1"/>
  <c r="AU306" i="1"/>
  <c r="BE306" i="1"/>
  <c r="Z307" i="1"/>
  <c r="AA307" i="1"/>
  <c r="AB307" i="1"/>
  <c r="AC307" i="1"/>
  <c r="AD307" i="1"/>
  <c r="AI307" i="1"/>
  <c r="AJ307" i="1"/>
  <c r="AK307" i="1"/>
  <c r="AL307" i="1"/>
  <c r="AM307" i="1"/>
  <c r="AN307" i="1"/>
  <c r="AO307" i="1"/>
  <c r="AP307" i="1"/>
  <c r="AQ307" i="1"/>
  <c r="AU307" i="1"/>
  <c r="BE307" i="1"/>
  <c r="Z308" i="1"/>
  <c r="AA308" i="1"/>
  <c r="AB308" i="1"/>
  <c r="AC308" i="1"/>
  <c r="AD308" i="1"/>
  <c r="AI308" i="1"/>
  <c r="AJ308" i="1"/>
  <c r="AK308" i="1"/>
  <c r="AL308" i="1"/>
  <c r="AM308" i="1"/>
  <c r="AN308" i="1"/>
  <c r="AO308" i="1"/>
  <c r="AP308" i="1"/>
  <c r="AQ308" i="1"/>
  <c r="AU308" i="1"/>
  <c r="BE308" i="1"/>
  <c r="Z309" i="1"/>
  <c r="AA309" i="1"/>
  <c r="AB309" i="1"/>
  <c r="AC309" i="1"/>
  <c r="AD309" i="1"/>
  <c r="AI309" i="1"/>
  <c r="AJ309" i="1"/>
  <c r="AK309" i="1"/>
  <c r="AL309" i="1"/>
  <c r="AM309" i="1"/>
  <c r="AN309" i="1"/>
  <c r="AO309" i="1"/>
  <c r="AP309" i="1"/>
  <c r="AQ309" i="1"/>
  <c r="AU309" i="1"/>
  <c r="BE309" i="1"/>
  <c r="Z310" i="1"/>
  <c r="AA310" i="1"/>
  <c r="AB310" i="1"/>
  <c r="AC310" i="1"/>
  <c r="AD310" i="1"/>
  <c r="AI310" i="1"/>
  <c r="AJ310" i="1"/>
  <c r="AK310" i="1"/>
  <c r="AL310" i="1"/>
  <c r="AM310" i="1"/>
  <c r="AN310" i="1"/>
  <c r="AO310" i="1"/>
  <c r="AP310" i="1"/>
  <c r="AQ310" i="1"/>
  <c r="AU310" i="1"/>
  <c r="BE310" i="1"/>
  <c r="Z311" i="1"/>
  <c r="AA311" i="1"/>
  <c r="AB311" i="1"/>
  <c r="AC311" i="1"/>
  <c r="AD311" i="1"/>
  <c r="AI311" i="1"/>
  <c r="AJ311" i="1"/>
  <c r="AK311" i="1"/>
  <c r="AL311" i="1"/>
  <c r="AM311" i="1"/>
  <c r="AN311" i="1"/>
  <c r="AO311" i="1"/>
  <c r="AP311" i="1"/>
  <c r="AQ311" i="1"/>
  <c r="AU311" i="1"/>
  <c r="BE311" i="1"/>
  <c r="Z312" i="1"/>
  <c r="AA312" i="1"/>
  <c r="AB312" i="1"/>
  <c r="AC312" i="1"/>
  <c r="AD312" i="1"/>
  <c r="AI312" i="1"/>
  <c r="AJ312" i="1"/>
  <c r="AK312" i="1"/>
  <c r="AL312" i="1"/>
  <c r="AM312" i="1"/>
  <c r="AN312" i="1"/>
  <c r="AO312" i="1"/>
  <c r="AP312" i="1"/>
  <c r="AQ312" i="1"/>
  <c r="AU312" i="1"/>
  <c r="BE312" i="1"/>
  <c r="Z313" i="1"/>
  <c r="AA313" i="1"/>
  <c r="AB313" i="1"/>
  <c r="AC313" i="1"/>
  <c r="AD313" i="1"/>
  <c r="AI313" i="1"/>
  <c r="AJ313" i="1"/>
  <c r="AK313" i="1"/>
  <c r="AL313" i="1"/>
  <c r="AM313" i="1"/>
  <c r="AN313" i="1"/>
  <c r="AO313" i="1"/>
  <c r="AP313" i="1"/>
  <c r="AQ313" i="1"/>
  <c r="AU313" i="1"/>
  <c r="BE313" i="1"/>
  <c r="Z314" i="1"/>
  <c r="AA314" i="1"/>
  <c r="AB314" i="1"/>
  <c r="AC314" i="1"/>
  <c r="AD314" i="1"/>
  <c r="AI314" i="1"/>
  <c r="AJ314" i="1"/>
  <c r="AK314" i="1"/>
  <c r="AL314" i="1"/>
  <c r="AM314" i="1"/>
  <c r="AN314" i="1"/>
  <c r="AO314" i="1"/>
  <c r="AP314" i="1"/>
  <c r="AQ314" i="1"/>
  <c r="AU314" i="1"/>
  <c r="BE314" i="1"/>
  <c r="Z315" i="1"/>
  <c r="AA315" i="1"/>
  <c r="AB315" i="1"/>
  <c r="AC315" i="1"/>
  <c r="AD315" i="1"/>
  <c r="AI315" i="1"/>
  <c r="AJ315" i="1"/>
  <c r="AK315" i="1"/>
  <c r="AL315" i="1"/>
  <c r="AM315" i="1"/>
  <c r="AN315" i="1"/>
  <c r="AO315" i="1"/>
  <c r="AP315" i="1"/>
  <c r="AQ315" i="1"/>
  <c r="AU315" i="1"/>
  <c r="BE315" i="1"/>
  <c r="Z316" i="1"/>
  <c r="AA316" i="1"/>
  <c r="AB316" i="1"/>
  <c r="AC316" i="1"/>
  <c r="AD316" i="1"/>
  <c r="AI316" i="1"/>
  <c r="AJ316" i="1"/>
  <c r="AK316" i="1"/>
  <c r="AL316" i="1"/>
  <c r="AM316" i="1"/>
  <c r="AN316" i="1"/>
  <c r="AO316" i="1"/>
  <c r="AP316" i="1"/>
  <c r="AQ316" i="1"/>
  <c r="AU316" i="1"/>
  <c r="BE316" i="1"/>
  <c r="Z317" i="1"/>
  <c r="AA317" i="1"/>
  <c r="AB317" i="1"/>
  <c r="AC317" i="1"/>
  <c r="AD317" i="1"/>
  <c r="AI317" i="1"/>
  <c r="AJ317" i="1"/>
  <c r="AK317" i="1"/>
  <c r="AL317" i="1"/>
  <c r="AM317" i="1"/>
  <c r="AN317" i="1"/>
  <c r="AO317" i="1"/>
  <c r="AP317" i="1"/>
  <c r="AQ317" i="1"/>
  <c r="AU317" i="1"/>
  <c r="BE317" i="1"/>
  <c r="Z318" i="1"/>
  <c r="AA318" i="1"/>
  <c r="AB318" i="1"/>
  <c r="AC318" i="1"/>
  <c r="AD318" i="1"/>
  <c r="AI318" i="1"/>
  <c r="AJ318" i="1"/>
  <c r="AK318" i="1"/>
  <c r="AL318" i="1"/>
  <c r="AM318" i="1"/>
  <c r="AN318" i="1"/>
  <c r="AO318" i="1"/>
  <c r="AP318" i="1"/>
  <c r="AQ318" i="1"/>
  <c r="AU318" i="1"/>
  <c r="BE318" i="1"/>
  <c r="Z319" i="1"/>
  <c r="AA319" i="1"/>
  <c r="AB319" i="1"/>
  <c r="AC319" i="1"/>
  <c r="AD319" i="1"/>
  <c r="AI319" i="1"/>
  <c r="AJ319" i="1"/>
  <c r="AK319" i="1"/>
  <c r="AL319" i="1"/>
  <c r="AM319" i="1"/>
  <c r="AN319" i="1"/>
  <c r="AO319" i="1"/>
  <c r="AP319" i="1"/>
  <c r="AQ319" i="1"/>
  <c r="AU319" i="1"/>
  <c r="BE319" i="1"/>
  <c r="Z320" i="1"/>
  <c r="AA320" i="1"/>
  <c r="AB320" i="1"/>
  <c r="AC320" i="1"/>
  <c r="AD320" i="1"/>
  <c r="AI320" i="1"/>
  <c r="AJ320" i="1"/>
  <c r="AK320" i="1"/>
  <c r="AL320" i="1"/>
  <c r="AM320" i="1"/>
  <c r="AN320" i="1"/>
  <c r="AO320" i="1"/>
  <c r="AP320" i="1"/>
  <c r="AQ320" i="1"/>
  <c r="AU320" i="1"/>
  <c r="BE320" i="1"/>
  <c r="Z321" i="1"/>
  <c r="AA321" i="1"/>
  <c r="AB321" i="1"/>
  <c r="AC321" i="1"/>
  <c r="AD321" i="1"/>
  <c r="AI321" i="1"/>
  <c r="AJ321" i="1"/>
  <c r="AK321" i="1"/>
  <c r="AL321" i="1"/>
  <c r="AM321" i="1"/>
  <c r="AN321" i="1"/>
  <c r="AO321" i="1"/>
  <c r="AP321" i="1"/>
  <c r="AQ321" i="1"/>
  <c r="AU321" i="1"/>
  <c r="BE321" i="1"/>
  <c r="Z322" i="1"/>
  <c r="AA322" i="1"/>
  <c r="AB322" i="1"/>
  <c r="AC322" i="1"/>
  <c r="AD322" i="1"/>
  <c r="AI322" i="1"/>
  <c r="AJ322" i="1"/>
  <c r="AK322" i="1"/>
  <c r="AL322" i="1"/>
  <c r="AM322" i="1"/>
  <c r="AN322" i="1"/>
  <c r="AO322" i="1"/>
  <c r="AP322" i="1"/>
  <c r="AQ322" i="1"/>
  <c r="AU322" i="1"/>
  <c r="BE322" i="1"/>
  <c r="Z323" i="1"/>
  <c r="AA323" i="1"/>
  <c r="AB323" i="1"/>
  <c r="AC323" i="1"/>
  <c r="AD323" i="1"/>
  <c r="AI323" i="1"/>
  <c r="AJ323" i="1"/>
  <c r="AK323" i="1"/>
  <c r="AL323" i="1"/>
  <c r="AM323" i="1"/>
  <c r="AN323" i="1"/>
  <c r="AO323" i="1"/>
  <c r="AP323" i="1"/>
  <c r="AQ323" i="1"/>
  <c r="AU323" i="1"/>
  <c r="BE323" i="1"/>
  <c r="Z324" i="1"/>
  <c r="AA324" i="1"/>
  <c r="AB324" i="1"/>
  <c r="AC324" i="1"/>
  <c r="AD324" i="1"/>
  <c r="AI324" i="1"/>
  <c r="AJ324" i="1"/>
  <c r="AK324" i="1"/>
  <c r="AL324" i="1"/>
  <c r="AM324" i="1"/>
  <c r="AN324" i="1"/>
  <c r="AO324" i="1"/>
  <c r="AP324" i="1"/>
  <c r="AQ324" i="1"/>
  <c r="AU324" i="1"/>
  <c r="BE324" i="1"/>
  <c r="Z124" i="1"/>
  <c r="AA124" i="1"/>
  <c r="AB124" i="1"/>
  <c r="AC124" i="1"/>
  <c r="AD124" i="1"/>
  <c r="AI124" i="1"/>
  <c r="AJ124" i="1"/>
  <c r="AK124" i="1"/>
  <c r="AL124" i="1"/>
  <c r="AM124" i="1"/>
  <c r="AN124" i="1"/>
  <c r="AO124" i="1"/>
  <c r="AP124" i="1"/>
  <c r="AQ124" i="1"/>
  <c r="AU124" i="1"/>
  <c r="BE124" i="1"/>
  <c r="Z125" i="1"/>
  <c r="AA125" i="1"/>
  <c r="AB125" i="1"/>
  <c r="AC125" i="1"/>
  <c r="AD125" i="1"/>
  <c r="AI125" i="1"/>
  <c r="AJ125" i="1"/>
  <c r="AK125" i="1"/>
  <c r="AL125" i="1"/>
  <c r="AM125" i="1"/>
  <c r="AN125" i="1"/>
  <c r="AO125" i="1"/>
  <c r="AP125" i="1"/>
  <c r="AQ125" i="1"/>
  <c r="AU125" i="1"/>
  <c r="BE125" i="1"/>
  <c r="Z126" i="1"/>
  <c r="AA126" i="1"/>
  <c r="AB126" i="1"/>
  <c r="AC126" i="1"/>
  <c r="AD126" i="1"/>
  <c r="AI126" i="1"/>
  <c r="AJ126" i="1"/>
  <c r="AK126" i="1"/>
  <c r="AL126" i="1"/>
  <c r="AM126" i="1"/>
  <c r="AN126" i="1"/>
  <c r="AO126" i="1"/>
  <c r="AP126" i="1"/>
  <c r="AQ126" i="1"/>
  <c r="AU126" i="1"/>
  <c r="BE126" i="1"/>
  <c r="Z127" i="1"/>
  <c r="AA127" i="1"/>
  <c r="AB127" i="1"/>
  <c r="AC127" i="1"/>
  <c r="AD127" i="1"/>
  <c r="AI127" i="1"/>
  <c r="AJ127" i="1"/>
  <c r="AK127" i="1"/>
  <c r="AL127" i="1"/>
  <c r="AM127" i="1"/>
  <c r="AN127" i="1"/>
  <c r="AO127" i="1"/>
  <c r="AP127" i="1"/>
  <c r="AQ127" i="1"/>
  <c r="AU127" i="1"/>
  <c r="BE127" i="1"/>
  <c r="Z128" i="1"/>
  <c r="AA128" i="1"/>
  <c r="AB128" i="1"/>
  <c r="AC128" i="1"/>
  <c r="AD128" i="1"/>
  <c r="AI128" i="1"/>
  <c r="AJ128" i="1"/>
  <c r="AK128" i="1"/>
  <c r="AL128" i="1"/>
  <c r="AM128" i="1"/>
  <c r="AN128" i="1"/>
  <c r="AO128" i="1"/>
  <c r="AP128" i="1"/>
  <c r="AQ128" i="1"/>
  <c r="AU128" i="1"/>
  <c r="BE128" i="1"/>
  <c r="Z129" i="1"/>
  <c r="AA129" i="1"/>
  <c r="AB129" i="1"/>
  <c r="AC129" i="1"/>
  <c r="AD129" i="1"/>
  <c r="AI129" i="1"/>
  <c r="AJ129" i="1"/>
  <c r="AK129" i="1"/>
  <c r="AL129" i="1"/>
  <c r="AM129" i="1"/>
  <c r="AN129" i="1"/>
  <c r="AO129" i="1"/>
  <c r="AP129" i="1"/>
  <c r="AQ129" i="1"/>
  <c r="AU129" i="1"/>
  <c r="BE129" i="1"/>
  <c r="Z130" i="1"/>
  <c r="AA130" i="1"/>
  <c r="AB130" i="1"/>
  <c r="AC130" i="1"/>
  <c r="AD130" i="1"/>
  <c r="AI130" i="1"/>
  <c r="AJ130" i="1"/>
  <c r="AK130" i="1"/>
  <c r="AL130" i="1"/>
  <c r="AM130" i="1"/>
  <c r="AN130" i="1"/>
  <c r="AO130" i="1"/>
  <c r="AP130" i="1"/>
  <c r="AQ130" i="1"/>
  <c r="AU130" i="1"/>
  <c r="BE130" i="1"/>
  <c r="Z131" i="1"/>
  <c r="AA131" i="1"/>
  <c r="AB131" i="1"/>
  <c r="AC131" i="1"/>
  <c r="AD131" i="1"/>
  <c r="AI131" i="1"/>
  <c r="AJ131" i="1"/>
  <c r="AK131" i="1"/>
  <c r="AL131" i="1"/>
  <c r="AM131" i="1"/>
  <c r="AN131" i="1"/>
  <c r="AO131" i="1"/>
  <c r="AP131" i="1"/>
  <c r="AQ131" i="1"/>
  <c r="AU131" i="1"/>
  <c r="BE131" i="1"/>
  <c r="Z132" i="1"/>
  <c r="AA132" i="1"/>
  <c r="AB132" i="1"/>
  <c r="AC132" i="1"/>
  <c r="AD132" i="1"/>
  <c r="AI132" i="1"/>
  <c r="AJ132" i="1"/>
  <c r="AK132" i="1"/>
  <c r="AL132" i="1"/>
  <c r="AM132" i="1"/>
  <c r="AN132" i="1"/>
  <c r="AO132" i="1"/>
  <c r="AP132" i="1"/>
  <c r="AQ132" i="1"/>
  <c r="AU132" i="1"/>
  <c r="BE132" i="1"/>
  <c r="Z133" i="1"/>
  <c r="AA133" i="1"/>
  <c r="AB133" i="1"/>
  <c r="AC133" i="1"/>
  <c r="AD133" i="1"/>
  <c r="AI133" i="1"/>
  <c r="AJ133" i="1"/>
  <c r="AK133" i="1"/>
  <c r="AL133" i="1"/>
  <c r="AM133" i="1"/>
  <c r="AN133" i="1"/>
  <c r="AO133" i="1"/>
  <c r="AP133" i="1"/>
  <c r="AQ133" i="1"/>
  <c r="AU133" i="1"/>
  <c r="BE133" i="1"/>
  <c r="Z134" i="1"/>
  <c r="AA134" i="1"/>
  <c r="AB134" i="1"/>
  <c r="AC134" i="1"/>
  <c r="AD134" i="1"/>
  <c r="AI134" i="1"/>
  <c r="AJ134" i="1"/>
  <c r="AK134" i="1"/>
  <c r="AL134" i="1"/>
  <c r="AM134" i="1"/>
  <c r="AN134" i="1"/>
  <c r="AO134" i="1"/>
  <c r="AP134" i="1"/>
  <c r="AQ134" i="1"/>
  <c r="AU134" i="1"/>
  <c r="BE134" i="1"/>
  <c r="Z135" i="1"/>
  <c r="AA135" i="1"/>
  <c r="AB135" i="1"/>
  <c r="AC135" i="1"/>
  <c r="AD135" i="1"/>
  <c r="AI135" i="1"/>
  <c r="AJ135" i="1"/>
  <c r="AK135" i="1"/>
  <c r="AL135" i="1"/>
  <c r="AM135" i="1"/>
  <c r="AN135" i="1"/>
  <c r="AO135" i="1"/>
  <c r="AP135" i="1"/>
  <c r="AQ135" i="1"/>
  <c r="AU135" i="1"/>
  <c r="BE135" i="1"/>
  <c r="Z136" i="1"/>
  <c r="AA136" i="1"/>
  <c r="AB136" i="1"/>
  <c r="AC136" i="1"/>
  <c r="AD136" i="1"/>
  <c r="AI136" i="1"/>
  <c r="AJ136" i="1"/>
  <c r="AK136" i="1"/>
  <c r="AL136" i="1"/>
  <c r="AM136" i="1"/>
  <c r="AN136" i="1"/>
  <c r="AO136" i="1"/>
  <c r="AP136" i="1"/>
  <c r="AQ136" i="1"/>
  <c r="AU136" i="1"/>
  <c r="BE136" i="1"/>
  <c r="Z137" i="1"/>
  <c r="AA137" i="1"/>
  <c r="AB137" i="1"/>
  <c r="AC137" i="1"/>
  <c r="AD137" i="1"/>
  <c r="AI137" i="1"/>
  <c r="AJ137" i="1"/>
  <c r="AK137" i="1"/>
  <c r="AL137" i="1"/>
  <c r="AM137" i="1"/>
  <c r="AN137" i="1"/>
  <c r="AO137" i="1"/>
  <c r="AP137" i="1"/>
  <c r="AQ137" i="1"/>
  <c r="AU137" i="1"/>
  <c r="BE137" i="1"/>
  <c r="Z138" i="1"/>
  <c r="AA138" i="1"/>
  <c r="AB138" i="1"/>
  <c r="AC138" i="1"/>
  <c r="AD138" i="1"/>
  <c r="AI138" i="1"/>
  <c r="AJ138" i="1"/>
  <c r="AK138" i="1"/>
  <c r="AL138" i="1"/>
  <c r="AM138" i="1"/>
  <c r="AN138" i="1"/>
  <c r="AO138" i="1"/>
  <c r="AP138" i="1"/>
  <c r="AQ138" i="1"/>
  <c r="AU138" i="1"/>
  <c r="BE138" i="1"/>
  <c r="Z139" i="1"/>
  <c r="AA139" i="1"/>
  <c r="AB139" i="1"/>
  <c r="AC139" i="1"/>
  <c r="AD139" i="1"/>
  <c r="AI139" i="1"/>
  <c r="AJ139" i="1"/>
  <c r="AK139" i="1"/>
  <c r="AL139" i="1"/>
  <c r="AM139" i="1"/>
  <c r="AN139" i="1"/>
  <c r="AO139" i="1"/>
  <c r="AP139" i="1"/>
  <c r="AQ139" i="1"/>
  <c r="AU139" i="1"/>
  <c r="BE139" i="1"/>
  <c r="Z140" i="1"/>
  <c r="AA140" i="1"/>
  <c r="AB140" i="1"/>
  <c r="AC140" i="1"/>
  <c r="AD140" i="1"/>
  <c r="AI140" i="1"/>
  <c r="AJ140" i="1"/>
  <c r="AK140" i="1"/>
  <c r="AL140" i="1"/>
  <c r="AM140" i="1"/>
  <c r="AN140" i="1"/>
  <c r="AO140" i="1"/>
  <c r="AP140" i="1"/>
  <c r="AQ140" i="1"/>
  <c r="AU140" i="1"/>
  <c r="BE140" i="1"/>
  <c r="Z141" i="1"/>
  <c r="AA141" i="1"/>
  <c r="AB141" i="1"/>
  <c r="AC141" i="1"/>
  <c r="AD141" i="1"/>
  <c r="AI141" i="1"/>
  <c r="AJ141" i="1"/>
  <c r="AK141" i="1"/>
  <c r="AL141" i="1"/>
  <c r="AM141" i="1"/>
  <c r="AN141" i="1"/>
  <c r="AO141" i="1"/>
  <c r="AP141" i="1"/>
  <c r="AQ141" i="1"/>
  <c r="AU141" i="1"/>
  <c r="BE141" i="1"/>
  <c r="Z142" i="1"/>
  <c r="AA142" i="1"/>
  <c r="AB142" i="1"/>
  <c r="AC142" i="1"/>
  <c r="AD142" i="1"/>
  <c r="AI142" i="1"/>
  <c r="AJ142" i="1"/>
  <c r="AK142" i="1"/>
  <c r="AL142" i="1"/>
  <c r="AM142" i="1"/>
  <c r="AN142" i="1"/>
  <c r="AO142" i="1"/>
  <c r="AP142" i="1"/>
  <c r="AQ142" i="1"/>
  <c r="AU142" i="1"/>
  <c r="BE142" i="1"/>
  <c r="Z143" i="1"/>
  <c r="AA143" i="1"/>
  <c r="AB143" i="1"/>
  <c r="AC143" i="1"/>
  <c r="AD143" i="1"/>
  <c r="AI143" i="1"/>
  <c r="AJ143" i="1"/>
  <c r="AK143" i="1"/>
  <c r="AL143" i="1"/>
  <c r="AM143" i="1"/>
  <c r="AN143" i="1"/>
  <c r="AO143" i="1"/>
  <c r="AP143" i="1"/>
  <c r="AQ143" i="1"/>
  <c r="AU143" i="1"/>
  <c r="BE143" i="1"/>
  <c r="Z144" i="1"/>
  <c r="AA144" i="1"/>
  <c r="AB144" i="1"/>
  <c r="AC144" i="1"/>
  <c r="AD144" i="1"/>
  <c r="AI144" i="1"/>
  <c r="AJ144" i="1"/>
  <c r="AK144" i="1"/>
  <c r="AL144" i="1"/>
  <c r="AM144" i="1"/>
  <c r="AN144" i="1"/>
  <c r="AO144" i="1"/>
  <c r="AP144" i="1"/>
  <c r="AQ144" i="1"/>
  <c r="AU144" i="1"/>
  <c r="BE144" i="1"/>
  <c r="Z145" i="1"/>
  <c r="AA145" i="1"/>
  <c r="AB145" i="1"/>
  <c r="AC145" i="1"/>
  <c r="AD145" i="1"/>
  <c r="AI145" i="1"/>
  <c r="AJ145" i="1"/>
  <c r="AK145" i="1"/>
  <c r="AL145" i="1"/>
  <c r="AM145" i="1"/>
  <c r="AN145" i="1"/>
  <c r="AO145" i="1"/>
  <c r="AP145" i="1"/>
  <c r="AQ145" i="1"/>
  <c r="AU145" i="1"/>
  <c r="BE145" i="1"/>
  <c r="Z146" i="1"/>
  <c r="AA146" i="1"/>
  <c r="AB146" i="1"/>
  <c r="AC146" i="1"/>
  <c r="AD146" i="1"/>
  <c r="AI146" i="1"/>
  <c r="AJ146" i="1"/>
  <c r="AK146" i="1"/>
  <c r="AL146" i="1"/>
  <c r="AM146" i="1"/>
  <c r="AN146" i="1"/>
  <c r="AO146" i="1"/>
  <c r="AP146" i="1"/>
  <c r="AQ146" i="1"/>
  <c r="AU146" i="1"/>
  <c r="BE146" i="1"/>
  <c r="Z147" i="1"/>
  <c r="AA147" i="1"/>
  <c r="AB147" i="1"/>
  <c r="AC147" i="1"/>
  <c r="AD147" i="1"/>
  <c r="AI147" i="1"/>
  <c r="AJ147" i="1"/>
  <c r="AK147" i="1"/>
  <c r="AL147" i="1"/>
  <c r="AM147" i="1"/>
  <c r="AN147" i="1"/>
  <c r="AO147" i="1"/>
  <c r="AP147" i="1"/>
  <c r="AQ147" i="1"/>
  <c r="AU147" i="1"/>
  <c r="BE147" i="1"/>
  <c r="Z148" i="1"/>
  <c r="AA148" i="1"/>
  <c r="AB148" i="1"/>
  <c r="AC148" i="1"/>
  <c r="AD148" i="1"/>
  <c r="AI148" i="1"/>
  <c r="AJ148" i="1"/>
  <c r="AK148" i="1"/>
  <c r="AL148" i="1"/>
  <c r="AM148" i="1"/>
  <c r="AN148" i="1"/>
  <c r="AO148" i="1"/>
  <c r="AP148" i="1"/>
  <c r="AQ148" i="1"/>
  <c r="AU148" i="1"/>
  <c r="BE148" i="1"/>
  <c r="Z149" i="1"/>
  <c r="AA149" i="1"/>
  <c r="AB149" i="1"/>
  <c r="AC149" i="1"/>
  <c r="AD149" i="1"/>
  <c r="AI149" i="1"/>
  <c r="AJ149" i="1"/>
  <c r="AK149" i="1"/>
  <c r="AL149" i="1"/>
  <c r="AM149" i="1"/>
  <c r="AN149" i="1"/>
  <c r="AO149" i="1"/>
  <c r="AP149" i="1"/>
  <c r="AQ149" i="1"/>
  <c r="AU149" i="1"/>
  <c r="BE149" i="1"/>
  <c r="Z150" i="1"/>
  <c r="AA150" i="1"/>
  <c r="AB150" i="1"/>
  <c r="AC150" i="1"/>
  <c r="AD150" i="1"/>
  <c r="AI150" i="1"/>
  <c r="AJ150" i="1"/>
  <c r="AK150" i="1"/>
  <c r="AL150" i="1"/>
  <c r="AM150" i="1"/>
  <c r="AN150" i="1"/>
  <c r="AO150" i="1"/>
  <c r="AP150" i="1"/>
  <c r="AQ150" i="1"/>
  <c r="AU150" i="1"/>
  <c r="BE150" i="1"/>
  <c r="Z151" i="1"/>
  <c r="AA151" i="1"/>
  <c r="AB151" i="1"/>
  <c r="AC151" i="1"/>
  <c r="AD151" i="1"/>
  <c r="AI151" i="1"/>
  <c r="AJ151" i="1"/>
  <c r="AK151" i="1"/>
  <c r="AL151" i="1"/>
  <c r="AM151" i="1"/>
  <c r="AN151" i="1"/>
  <c r="AO151" i="1"/>
  <c r="AP151" i="1"/>
  <c r="AQ151" i="1"/>
  <c r="AU151" i="1"/>
  <c r="BE151" i="1"/>
  <c r="Z152" i="1"/>
  <c r="AA152" i="1"/>
  <c r="AB152" i="1"/>
  <c r="AC152" i="1"/>
  <c r="AD152" i="1"/>
  <c r="AI152" i="1"/>
  <c r="AJ152" i="1"/>
  <c r="AK152" i="1"/>
  <c r="AL152" i="1"/>
  <c r="AM152" i="1"/>
  <c r="AN152" i="1"/>
  <c r="AO152" i="1"/>
  <c r="AP152" i="1"/>
  <c r="AQ152" i="1"/>
  <c r="AU152" i="1"/>
  <c r="BE152" i="1"/>
  <c r="Z153" i="1"/>
  <c r="AA153" i="1"/>
  <c r="AB153" i="1"/>
  <c r="AC153" i="1"/>
  <c r="AD153" i="1"/>
  <c r="AI153" i="1"/>
  <c r="AJ153" i="1"/>
  <c r="AK153" i="1"/>
  <c r="AL153" i="1"/>
  <c r="AM153" i="1"/>
  <c r="AN153" i="1"/>
  <c r="AO153" i="1"/>
  <c r="AP153" i="1"/>
  <c r="AQ153" i="1"/>
  <c r="AU153" i="1"/>
  <c r="BE153" i="1"/>
  <c r="Z154" i="1"/>
  <c r="AA154" i="1"/>
  <c r="AB154" i="1"/>
  <c r="AC154" i="1"/>
  <c r="AD154" i="1"/>
  <c r="AI154" i="1"/>
  <c r="AJ154" i="1"/>
  <c r="AK154" i="1"/>
  <c r="AL154" i="1"/>
  <c r="AM154" i="1"/>
  <c r="AN154" i="1"/>
  <c r="AO154" i="1"/>
  <c r="AP154" i="1"/>
  <c r="AQ154" i="1"/>
  <c r="AU154" i="1"/>
  <c r="BE154" i="1"/>
  <c r="Z155" i="1"/>
  <c r="AA155" i="1"/>
  <c r="AB155" i="1"/>
  <c r="AC155" i="1"/>
  <c r="AD155" i="1"/>
  <c r="AI155" i="1"/>
  <c r="AJ155" i="1"/>
  <c r="AK155" i="1"/>
  <c r="AL155" i="1"/>
  <c r="AM155" i="1"/>
  <c r="AN155" i="1"/>
  <c r="AO155" i="1"/>
  <c r="AP155" i="1"/>
  <c r="AQ155" i="1"/>
  <c r="AU155" i="1"/>
  <c r="BE155" i="1"/>
  <c r="Z156" i="1"/>
  <c r="AA156" i="1"/>
  <c r="AB156" i="1"/>
  <c r="AC156" i="1"/>
  <c r="AD156" i="1"/>
  <c r="AI156" i="1"/>
  <c r="AJ156" i="1"/>
  <c r="AK156" i="1"/>
  <c r="AL156" i="1"/>
  <c r="AM156" i="1"/>
  <c r="AN156" i="1"/>
  <c r="AO156" i="1"/>
  <c r="AP156" i="1"/>
  <c r="AQ156" i="1"/>
  <c r="AU156" i="1"/>
  <c r="BE156" i="1"/>
  <c r="Z157" i="1"/>
  <c r="AA157" i="1"/>
  <c r="AB157" i="1"/>
  <c r="AC157" i="1"/>
  <c r="AD157" i="1"/>
  <c r="AI157" i="1"/>
  <c r="AJ157" i="1"/>
  <c r="AK157" i="1"/>
  <c r="AL157" i="1"/>
  <c r="AM157" i="1"/>
  <c r="AN157" i="1"/>
  <c r="AO157" i="1"/>
  <c r="AP157" i="1"/>
  <c r="AQ157" i="1"/>
  <c r="AU157" i="1"/>
  <c r="BE157" i="1"/>
  <c r="Z158" i="1"/>
  <c r="AA158" i="1"/>
  <c r="AB158" i="1"/>
  <c r="AC158" i="1"/>
  <c r="AD158" i="1"/>
  <c r="AI158" i="1"/>
  <c r="AJ158" i="1"/>
  <c r="AK158" i="1"/>
  <c r="AL158" i="1"/>
  <c r="AM158" i="1"/>
  <c r="AN158" i="1"/>
  <c r="AO158" i="1"/>
  <c r="AP158" i="1"/>
  <c r="AQ158" i="1"/>
  <c r="AU158" i="1"/>
  <c r="BE158" i="1"/>
  <c r="Z159" i="1"/>
  <c r="AA159" i="1"/>
  <c r="AB159" i="1"/>
  <c r="AC159" i="1"/>
  <c r="AD159" i="1"/>
  <c r="AI159" i="1"/>
  <c r="AJ159" i="1"/>
  <c r="AK159" i="1"/>
  <c r="AL159" i="1"/>
  <c r="AM159" i="1"/>
  <c r="AN159" i="1"/>
  <c r="AO159" i="1"/>
  <c r="AP159" i="1"/>
  <c r="AQ159" i="1"/>
  <c r="AU159" i="1"/>
  <c r="BE159" i="1"/>
  <c r="Z160" i="1"/>
  <c r="AA160" i="1"/>
  <c r="AB160" i="1"/>
  <c r="AC160" i="1"/>
  <c r="AD160" i="1"/>
  <c r="AI160" i="1"/>
  <c r="AJ160" i="1"/>
  <c r="AK160" i="1"/>
  <c r="AL160" i="1"/>
  <c r="AM160" i="1"/>
  <c r="AN160" i="1"/>
  <c r="AO160" i="1"/>
  <c r="AP160" i="1"/>
  <c r="AQ160" i="1"/>
  <c r="AU160" i="1"/>
  <c r="BE160" i="1"/>
  <c r="Z161" i="1"/>
  <c r="AA161" i="1"/>
  <c r="AB161" i="1"/>
  <c r="AC161" i="1"/>
  <c r="AD161" i="1"/>
  <c r="AI161" i="1"/>
  <c r="AJ161" i="1"/>
  <c r="AK161" i="1"/>
  <c r="AL161" i="1"/>
  <c r="AM161" i="1"/>
  <c r="AN161" i="1"/>
  <c r="AO161" i="1"/>
  <c r="AP161" i="1"/>
  <c r="AQ161" i="1"/>
  <c r="AU161" i="1"/>
  <c r="BE161" i="1"/>
  <c r="Z162" i="1"/>
  <c r="AA162" i="1"/>
  <c r="AB162" i="1"/>
  <c r="AC162" i="1"/>
  <c r="AD162" i="1"/>
  <c r="AI162" i="1"/>
  <c r="AJ162" i="1"/>
  <c r="AK162" i="1"/>
  <c r="AL162" i="1"/>
  <c r="AM162" i="1"/>
  <c r="AN162" i="1"/>
  <c r="AO162" i="1"/>
  <c r="AP162" i="1"/>
  <c r="AQ162" i="1"/>
  <c r="AU162" i="1"/>
  <c r="BE162" i="1"/>
  <c r="Z163" i="1"/>
  <c r="AA163" i="1"/>
  <c r="AB163" i="1"/>
  <c r="AC163" i="1"/>
  <c r="AD163" i="1"/>
  <c r="AI163" i="1"/>
  <c r="AJ163" i="1"/>
  <c r="AK163" i="1"/>
  <c r="AL163" i="1"/>
  <c r="AM163" i="1"/>
  <c r="AN163" i="1"/>
  <c r="AO163" i="1"/>
  <c r="AP163" i="1"/>
  <c r="AQ163" i="1"/>
  <c r="AU163" i="1"/>
  <c r="BE163" i="1"/>
  <c r="Z164" i="1"/>
  <c r="AA164" i="1"/>
  <c r="AB164" i="1"/>
  <c r="AC164" i="1"/>
  <c r="AD164" i="1"/>
  <c r="AI164" i="1"/>
  <c r="AJ164" i="1"/>
  <c r="AK164" i="1"/>
  <c r="AL164" i="1"/>
  <c r="AM164" i="1"/>
  <c r="AN164" i="1"/>
  <c r="AO164" i="1"/>
  <c r="AP164" i="1"/>
  <c r="AQ164" i="1"/>
  <c r="AU164" i="1"/>
  <c r="BE164" i="1"/>
  <c r="Z165" i="1"/>
  <c r="AA165" i="1"/>
  <c r="AB165" i="1"/>
  <c r="AC165" i="1"/>
  <c r="AD165" i="1"/>
  <c r="AI165" i="1"/>
  <c r="AJ165" i="1"/>
  <c r="AK165" i="1"/>
  <c r="AL165" i="1"/>
  <c r="AM165" i="1"/>
  <c r="AN165" i="1"/>
  <c r="AO165" i="1"/>
  <c r="AP165" i="1"/>
  <c r="AQ165" i="1"/>
  <c r="AU165" i="1"/>
  <c r="BE165" i="1"/>
  <c r="Z166" i="1"/>
  <c r="AA166" i="1"/>
  <c r="AB166" i="1"/>
  <c r="AC166" i="1"/>
  <c r="AD166" i="1"/>
  <c r="AI166" i="1"/>
  <c r="AJ166" i="1"/>
  <c r="AK166" i="1"/>
  <c r="AL166" i="1"/>
  <c r="AM166" i="1"/>
  <c r="AN166" i="1"/>
  <c r="AO166" i="1"/>
  <c r="AP166" i="1"/>
  <c r="AQ166" i="1"/>
  <c r="AU166" i="1"/>
  <c r="BE166" i="1"/>
  <c r="Z167" i="1"/>
  <c r="AA167" i="1"/>
  <c r="AB167" i="1"/>
  <c r="AC167" i="1"/>
  <c r="AD167" i="1"/>
  <c r="AI167" i="1"/>
  <c r="AJ167" i="1"/>
  <c r="AK167" i="1"/>
  <c r="AL167" i="1"/>
  <c r="AM167" i="1"/>
  <c r="AN167" i="1"/>
  <c r="AO167" i="1"/>
  <c r="AP167" i="1"/>
  <c r="AQ167" i="1"/>
  <c r="AU167" i="1"/>
  <c r="BE167" i="1"/>
  <c r="Z168" i="1"/>
  <c r="AA168" i="1"/>
  <c r="AB168" i="1"/>
  <c r="AC168" i="1"/>
  <c r="AD168" i="1"/>
  <c r="AI168" i="1"/>
  <c r="AJ168" i="1"/>
  <c r="AK168" i="1"/>
  <c r="AL168" i="1"/>
  <c r="AM168" i="1"/>
  <c r="AN168" i="1"/>
  <c r="AO168" i="1"/>
  <c r="AP168" i="1"/>
  <c r="AQ168" i="1"/>
  <c r="AU168" i="1"/>
  <c r="BE168" i="1"/>
  <c r="Z169" i="1"/>
  <c r="AA169" i="1"/>
  <c r="AB169" i="1"/>
  <c r="AC169" i="1"/>
  <c r="AD169" i="1"/>
  <c r="AI169" i="1"/>
  <c r="AJ169" i="1"/>
  <c r="AK169" i="1"/>
  <c r="AL169" i="1"/>
  <c r="AM169" i="1"/>
  <c r="AN169" i="1"/>
  <c r="AO169" i="1"/>
  <c r="AP169" i="1"/>
  <c r="AQ169" i="1"/>
  <c r="AU169" i="1"/>
  <c r="BE169" i="1"/>
  <c r="Z170" i="1"/>
  <c r="AA170" i="1"/>
  <c r="AB170" i="1"/>
  <c r="AC170" i="1"/>
  <c r="AD170" i="1"/>
  <c r="AI170" i="1"/>
  <c r="AJ170" i="1"/>
  <c r="AK170" i="1"/>
  <c r="AL170" i="1"/>
  <c r="AM170" i="1"/>
  <c r="AN170" i="1"/>
  <c r="AO170" i="1"/>
  <c r="AP170" i="1"/>
  <c r="AQ170" i="1"/>
  <c r="AU170" i="1"/>
  <c r="BE170" i="1"/>
  <c r="Z171" i="1"/>
  <c r="AA171" i="1"/>
  <c r="AB171" i="1"/>
  <c r="AC171" i="1"/>
  <c r="AD171" i="1"/>
  <c r="AI171" i="1"/>
  <c r="AJ171" i="1"/>
  <c r="AK171" i="1"/>
  <c r="AL171" i="1"/>
  <c r="AM171" i="1"/>
  <c r="AN171" i="1"/>
  <c r="AO171" i="1"/>
  <c r="AP171" i="1"/>
  <c r="AQ171" i="1"/>
  <c r="AU171" i="1"/>
  <c r="BE171" i="1"/>
  <c r="Z172" i="1"/>
  <c r="AA172" i="1"/>
  <c r="AB172" i="1"/>
  <c r="AC172" i="1"/>
  <c r="AD172" i="1"/>
  <c r="AI172" i="1"/>
  <c r="AJ172" i="1"/>
  <c r="AK172" i="1"/>
  <c r="AL172" i="1"/>
  <c r="AM172" i="1"/>
  <c r="AN172" i="1"/>
  <c r="AO172" i="1"/>
  <c r="AP172" i="1"/>
  <c r="AQ172" i="1"/>
  <c r="AU172" i="1"/>
  <c r="BE172" i="1"/>
  <c r="Z173" i="1"/>
  <c r="AA173" i="1"/>
  <c r="AB173" i="1"/>
  <c r="AC173" i="1"/>
  <c r="AD173" i="1"/>
  <c r="AI173" i="1"/>
  <c r="AJ173" i="1"/>
  <c r="AK173" i="1"/>
  <c r="AL173" i="1"/>
  <c r="AM173" i="1"/>
  <c r="AN173" i="1"/>
  <c r="AO173" i="1"/>
  <c r="AP173" i="1"/>
  <c r="AQ173" i="1"/>
  <c r="AU173" i="1"/>
  <c r="BE173" i="1"/>
  <c r="Z174" i="1"/>
  <c r="AA174" i="1"/>
  <c r="AB174" i="1"/>
  <c r="AC174" i="1"/>
  <c r="AD174" i="1"/>
  <c r="AI174" i="1"/>
  <c r="AJ174" i="1"/>
  <c r="AK174" i="1"/>
  <c r="AL174" i="1"/>
  <c r="AM174" i="1"/>
  <c r="AN174" i="1"/>
  <c r="AO174" i="1"/>
  <c r="AP174" i="1"/>
  <c r="AQ174" i="1"/>
  <c r="AU174" i="1"/>
  <c r="BE174" i="1"/>
  <c r="Z175" i="1"/>
  <c r="AA175" i="1"/>
  <c r="AB175" i="1"/>
  <c r="AC175" i="1"/>
  <c r="AD175" i="1"/>
  <c r="AI175" i="1"/>
  <c r="AJ175" i="1"/>
  <c r="AK175" i="1"/>
  <c r="AL175" i="1"/>
  <c r="AM175" i="1"/>
  <c r="AN175" i="1"/>
  <c r="AO175" i="1"/>
  <c r="AP175" i="1"/>
  <c r="AQ175" i="1"/>
  <c r="AU175" i="1"/>
  <c r="BE175" i="1"/>
  <c r="Z176" i="1"/>
  <c r="AA176" i="1"/>
  <c r="AB176" i="1"/>
  <c r="AC176" i="1"/>
  <c r="AD176" i="1"/>
  <c r="AI176" i="1"/>
  <c r="AJ176" i="1"/>
  <c r="AK176" i="1"/>
  <c r="AL176" i="1"/>
  <c r="AM176" i="1"/>
  <c r="AN176" i="1"/>
  <c r="AO176" i="1"/>
  <c r="AP176" i="1"/>
  <c r="AQ176" i="1"/>
  <c r="AU176" i="1"/>
  <c r="BE176" i="1"/>
  <c r="Z177" i="1"/>
  <c r="AA177" i="1"/>
  <c r="AB177" i="1"/>
  <c r="AC177" i="1"/>
  <c r="AD177" i="1"/>
  <c r="AI177" i="1"/>
  <c r="AJ177" i="1"/>
  <c r="AK177" i="1"/>
  <c r="AL177" i="1"/>
  <c r="AM177" i="1"/>
  <c r="AN177" i="1"/>
  <c r="AO177" i="1"/>
  <c r="AP177" i="1"/>
  <c r="AQ177" i="1"/>
  <c r="AU177" i="1"/>
  <c r="BE177" i="1"/>
  <c r="Z178" i="1"/>
  <c r="AA178" i="1"/>
  <c r="AB178" i="1"/>
  <c r="AC178" i="1"/>
  <c r="AD178" i="1"/>
  <c r="AI178" i="1"/>
  <c r="AJ178" i="1"/>
  <c r="AK178" i="1"/>
  <c r="AL178" i="1"/>
  <c r="AM178" i="1"/>
  <c r="AN178" i="1"/>
  <c r="AO178" i="1"/>
  <c r="AP178" i="1"/>
  <c r="AQ178" i="1"/>
  <c r="AU178" i="1"/>
  <c r="BE178" i="1"/>
  <c r="Z179" i="1"/>
  <c r="AA179" i="1"/>
  <c r="AB179" i="1"/>
  <c r="AC179" i="1"/>
  <c r="AD179" i="1"/>
  <c r="AI179" i="1"/>
  <c r="AJ179" i="1"/>
  <c r="AK179" i="1"/>
  <c r="AL179" i="1"/>
  <c r="AM179" i="1"/>
  <c r="AN179" i="1"/>
  <c r="AO179" i="1"/>
  <c r="AP179" i="1"/>
  <c r="AQ179" i="1"/>
  <c r="AU179" i="1"/>
  <c r="BE179" i="1"/>
  <c r="Z180" i="1"/>
  <c r="AA180" i="1"/>
  <c r="AB180" i="1"/>
  <c r="AC180" i="1"/>
  <c r="AD180" i="1"/>
  <c r="AI180" i="1"/>
  <c r="AJ180" i="1"/>
  <c r="AK180" i="1"/>
  <c r="AL180" i="1"/>
  <c r="AM180" i="1"/>
  <c r="AN180" i="1"/>
  <c r="AO180" i="1"/>
  <c r="AP180" i="1"/>
  <c r="AQ180" i="1"/>
  <c r="AU180" i="1"/>
  <c r="BE180" i="1"/>
  <c r="Z181" i="1"/>
  <c r="AA181" i="1"/>
  <c r="AB181" i="1"/>
  <c r="AC181" i="1"/>
  <c r="AD181" i="1"/>
  <c r="AI181" i="1"/>
  <c r="AJ181" i="1"/>
  <c r="AK181" i="1"/>
  <c r="AL181" i="1"/>
  <c r="AM181" i="1"/>
  <c r="AN181" i="1"/>
  <c r="AO181" i="1"/>
  <c r="AP181" i="1"/>
  <c r="AQ181" i="1"/>
  <c r="AU181" i="1"/>
  <c r="BE181" i="1"/>
  <c r="Z182" i="1"/>
  <c r="AA182" i="1"/>
  <c r="AB182" i="1"/>
  <c r="AC182" i="1"/>
  <c r="AD182" i="1"/>
  <c r="AI182" i="1"/>
  <c r="AJ182" i="1"/>
  <c r="AK182" i="1"/>
  <c r="AL182" i="1"/>
  <c r="AM182" i="1"/>
  <c r="AN182" i="1"/>
  <c r="AO182" i="1"/>
  <c r="AP182" i="1"/>
  <c r="AQ182" i="1"/>
  <c r="AU182" i="1"/>
  <c r="BE182" i="1"/>
  <c r="Z183" i="1"/>
  <c r="AA183" i="1"/>
  <c r="AB183" i="1"/>
  <c r="AC183" i="1"/>
  <c r="AD183" i="1"/>
  <c r="AI183" i="1"/>
  <c r="AJ183" i="1"/>
  <c r="AK183" i="1"/>
  <c r="AL183" i="1"/>
  <c r="AM183" i="1"/>
  <c r="AN183" i="1"/>
  <c r="AO183" i="1"/>
  <c r="AP183" i="1"/>
  <c r="AQ183" i="1"/>
  <c r="AU183" i="1"/>
  <c r="BE183" i="1"/>
  <c r="Z184" i="1"/>
  <c r="AA184" i="1"/>
  <c r="AB184" i="1"/>
  <c r="AC184" i="1"/>
  <c r="AD184" i="1"/>
  <c r="AI184" i="1"/>
  <c r="AJ184" i="1"/>
  <c r="AK184" i="1"/>
  <c r="AL184" i="1"/>
  <c r="AM184" i="1"/>
  <c r="AN184" i="1"/>
  <c r="AO184" i="1"/>
  <c r="AP184" i="1"/>
  <c r="AQ184" i="1"/>
  <c r="AU184" i="1"/>
  <c r="BE184" i="1"/>
  <c r="Z185" i="1"/>
  <c r="AA185" i="1"/>
  <c r="AB185" i="1"/>
  <c r="AC185" i="1"/>
  <c r="AD185" i="1"/>
  <c r="AI185" i="1"/>
  <c r="AJ185" i="1"/>
  <c r="AK185" i="1"/>
  <c r="AL185" i="1"/>
  <c r="AM185" i="1"/>
  <c r="AN185" i="1"/>
  <c r="AO185" i="1"/>
  <c r="AP185" i="1"/>
  <c r="AQ185" i="1"/>
  <c r="AU185" i="1"/>
  <c r="BE185" i="1"/>
  <c r="Z186" i="1"/>
  <c r="AA186" i="1"/>
  <c r="AB186" i="1"/>
  <c r="AC186" i="1"/>
  <c r="AD186" i="1"/>
  <c r="AI186" i="1"/>
  <c r="AJ186" i="1"/>
  <c r="AK186" i="1"/>
  <c r="AL186" i="1"/>
  <c r="AM186" i="1"/>
  <c r="AN186" i="1"/>
  <c r="AO186" i="1"/>
  <c r="AP186" i="1"/>
  <c r="AQ186" i="1"/>
  <c r="AU186" i="1"/>
  <c r="BE186" i="1"/>
  <c r="Z187" i="1"/>
  <c r="AA187" i="1"/>
  <c r="AB187" i="1"/>
  <c r="AC187" i="1"/>
  <c r="AD187" i="1"/>
  <c r="AI187" i="1"/>
  <c r="AJ187" i="1"/>
  <c r="AK187" i="1"/>
  <c r="AL187" i="1"/>
  <c r="AM187" i="1"/>
  <c r="AN187" i="1"/>
  <c r="AO187" i="1"/>
  <c r="AP187" i="1"/>
  <c r="AQ187" i="1"/>
  <c r="AU187" i="1"/>
  <c r="BE187" i="1"/>
  <c r="Z188" i="1"/>
  <c r="AA188" i="1"/>
  <c r="AB188" i="1"/>
  <c r="AC188" i="1"/>
  <c r="AD188" i="1"/>
  <c r="AI188" i="1"/>
  <c r="AJ188" i="1"/>
  <c r="AK188" i="1"/>
  <c r="AL188" i="1"/>
  <c r="AM188" i="1"/>
  <c r="AN188" i="1"/>
  <c r="AO188" i="1"/>
  <c r="AP188" i="1"/>
  <c r="AQ188" i="1"/>
  <c r="AU188" i="1"/>
  <c r="BE188" i="1"/>
  <c r="Z189" i="1"/>
  <c r="AA189" i="1"/>
  <c r="AB189" i="1"/>
  <c r="AC189" i="1"/>
  <c r="AD189" i="1"/>
  <c r="AI189" i="1"/>
  <c r="AJ189" i="1"/>
  <c r="AK189" i="1"/>
  <c r="AL189" i="1"/>
  <c r="AM189" i="1"/>
  <c r="AN189" i="1"/>
  <c r="AO189" i="1"/>
  <c r="AP189" i="1"/>
  <c r="AQ189" i="1"/>
  <c r="AU189" i="1"/>
  <c r="BE189" i="1"/>
  <c r="Z190" i="1"/>
  <c r="AA190" i="1"/>
  <c r="AB190" i="1"/>
  <c r="AC190" i="1"/>
  <c r="AD190" i="1"/>
  <c r="AI190" i="1"/>
  <c r="AJ190" i="1"/>
  <c r="AK190" i="1"/>
  <c r="AL190" i="1"/>
  <c r="AM190" i="1"/>
  <c r="AN190" i="1"/>
  <c r="AO190" i="1"/>
  <c r="AP190" i="1"/>
  <c r="AQ190" i="1"/>
  <c r="AU190" i="1"/>
  <c r="BE190" i="1"/>
  <c r="Z191" i="1"/>
  <c r="AA191" i="1"/>
  <c r="AB191" i="1"/>
  <c r="AC191" i="1"/>
  <c r="AD191" i="1"/>
  <c r="AI191" i="1"/>
  <c r="AJ191" i="1"/>
  <c r="AK191" i="1"/>
  <c r="AL191" i="1"/>
  <c r="AM191" i="1"/>
  <c r="AN191" i="1"/>
  <c r="AO191" i="1"/>
  <c r="AP191" i="1"/>
  <c r="AQ191" i="1"/>
  <c r="AU191" i="1"/>
  <c r="BE191" i="1"/>
  <c r="Z192" i="1"/>
  <c r="AA192" i="1"/>
  <c r="AB192" i="1"/>
  <c r="AC192" i="1"/>
  <c r="AD192" i="1"/>
  <c r="AI192" i="1"/>
  <c r="AJ192" i="1"/>
  <c r="AK192" i="1"/>
  <c r="AL192" i="1"/>
  <c r="AM192" i="1"/>
  <c r="AN192" i="1"/>
  <c r="AO192" i="1"/>
  <c r="AP192" i="1"/>
  <c r="AQ192" i="1"/>
  <c r="AU192" i="1"/>
  <c r="BE192" i="1"/>
  <c r="Z193" i="1"/>
  <c r="AA193" i="1"/>
  <c r="AB193" i="1"/>
  <c r="AC193" i="1"/>
  <c r="AD193" i="1"/>
  <c r="AI193" i="1"/>
  <c r="AJ193" i="1"/>
  <c r="AK193" i="1"/>
  <c r="AL193" i="1"/>
  <c r="AM193" i="1"/>
  <c r="AN193" i="1"/>
  <c r="AO193" i="1"/>
  <c r="AP193" i="1"/>
  <c r="AQ193" i="1"/>
  <c r="AU193" i="1"/>
  <c r="BE193" i="1"/>
  <c r="Z194" i="1"/>
  <c r="AA194" i="1"/>
  <c r="AB194" i="1"/>
  <c r="AC194" i="1"/>
  <c r="AD194" i="1"/>
  <c r="AI194" i="1"/>
  <c r="AJ194" i="1"/>
  <c r="AK194" i="1"/>
  <c r="AL194" i="1"/>
  <c r="AM194" i="1"/>
  <c r="AN194" i="1"/>
  <c r="AO194" i="1"/>
  <c r="AP194" i="1"/>
  <c r="AQ194" i="1"/>
  <c r="AU194" i="1"/>
  <c r="BE194" i="1"/>
  <c r="Z195" i="1"/>
  <c r="AA195" i="1"/>
  <c r="AB195" i="1"/>
  <c r="AC195" i="1"/>
  <c r="AD195" i="1"/>
  <c r="AI195" i="1"/>
  <c r="AJ195" i="1"/>
  <c r="AK195" i="1"/>
  <c r="AL195" i="1"/>
  <c r="AM195" i="1"/>
  <c r="AN195" i="1"/>
  <c r="AO195" i="1"/>
  <c r="AP195" i="1"/>
  <c r="AQ195" i="1"/>
  <c r="AU195" i="1"/>
  <c r="BE195" i="1"/>
  <c r="Z196" i="1"/>
  <c r="AA196" i="1"/>
  <c r="AB196" i="1"/>
  <c r="AC196" i="1"/>
  <c r="AD196" i="1"/>
  <c r="AI196" i="1"/>
  <c r="AJ196" i="1"/>
  <c r="AK196" i="1"/>
  <c r="AL196" i="1"/>
  <c r="AM196" i="1"/>
  <c r="AN196" i="1"/>
  <c r="AO196" i="1"/>
  <c r="AP196" i="1"/>
  <c r="AQ196" i="1"/>
  <c r="AU196" i="1"/>
  <c r="BE196" i="1"/>
  <c r="Z197" i="1"/>
  <c r="AA197" i="1"/>
  <c r="AB197" i="1"/>
  <c r="AC197" i="1"/>
  <c r="AD197" i="1"/>
  <c r="AI197" i="1"/>
  <c r="AJ197" i="1"/>
  <c r="AK197" i="1"/>
  <c r="AL197" i="1"/>
  <c r="AM197" i="1"/>
  <c r="AN197" i="1"/>
  <c r="AO197" i="1"/>
  <c r="AP197" i="1"/>
  <c r="AQ197" i="1"/>
  <c r="AU197" i="1"/>
  <c r="BE197" i="1"/>
  <c r="Z198" i="1"/>
  <c r="AA198" i="1"/>
  <c r="AB198" i="1"/>
  <c r="AC198" i="1"/>
  <c r="AD198" i="1"/>
  <c r="AI198" i="1"/>
  <c r="AJ198" i="1"/>
  <c r="AK198" i="1"/>
  <c r="AL198" i="1"/>
  <c r="AM198" i="1"/>
  <c r="AN198" i="1"/>
  <c r="AO198" i="1"/>
  <c r="AP198" i="1"/>
  <c r="AQ198" i="1"/>
  <c r="AU198" i="1"/>
  <c r="BE198" i="1"/>
  <c r="Z199" i="1"/>
  <c r="AA199" i="1"/>
  <c r="AB199" i="1"/>
  <c r="AC199" i="1"/>
  <c r="AD199" i="1"/>
  <c r="AI199" i="1"/>
  <c r="AJ199" i="1"/>
  <c r="AK199" i="1"/>
  <c r="AL199" i="1"/>
  <c r="AM199" i="1"/>
  <c r="AN199" i="1"/>
  <c r="AO199" i="1"/>
  <c r="AP199" i="1"/>
  <c r="AQ199" i="1"/>
  <c r="AU199" i="1"/>
  <c r="BE199" i="1"/>
  <c r="Z200" i="1"/>
  <c r="AA200" i="1"/>
  <c r="AB200" i="1"/>
  <c r="AC200" i="1"/>
  <c r="AD200" i="1"/>
  <c r="AI200" i="1"/>
  <c r="AJ200" i="1"/>
  <c r="AK200" i="1"/>
  <c r="AL200" i="1"/>
  <c r="AM200" i="1"/>
  <c r="AN200" i="1"/>
  <c r="AO200" i="1"/>
  <c r="AP200" i="1"/>
  <c r="AQ200" i="1"/>
  <c r="AU200" i="1"/>
  <c r="BE200" i="1"/>
  <c r="Z201" i="1"/>
  <c r="AA201" i="1"/>
  <c r="AB201" i="1"/>
  <c r="AC201" i="1"/>
  <c r="AD201" i="1"/>
  <c r="AI201" i="1"/>
  <c r="AJ201" i="1"/>
  <c r="AK201" i="1"/>
  <c r="AL201" i="1"/>
  <c r="AM201" i="1"/>
  <c r="AN201" i="1"/>
  <c r="AO201" i="1"/>
  <c r="AP201" i="1"/>
  <c r="AQ201" i="1"/>
  <c r="AU201" i="1"/>
  <c r="BE201" i="1"/>
  <c r="Z202" i="1"/>
  <c r="AA202" i="1"/>
  <c r="AB202" i="1"/>
  <c r="AC202" i="1"/>
  <c r="AD202" i="1"/>
  <c r="AI202" i="1"/>
  <c r="AJ202" i="1"/>
  <c r="AK202" i="1"/>
  <c r="AL202" i="1"/>
  <c r="AM202" i="1"/>
  <c r="AN202" i="1"/>
  <c r="AO202" i="1"/>
  <c r="AP202" i="1"/>
  <c r="AQ202" i="1"/>
  <c r="AU202" i="1"/>
  <c r="BE202" i="1"/>
  <c r="Z203" i="1"/>
  <c r="AA203" i="1"/>
  <c r="AB203" i="1"/>
  <c r="AC203" i="1"/>
  <c r="AD203" i="1"/>
  <c r="AI203" i="1"/>
  <c r="AJ203" i="1"/>
  <c r="AK203" i="1"/>
  <c r="AL203" i="1"/>
  <c r="AM203" i="1"/>
  <c r="AN203" i="1"/>
  <c r="AO203" i="1"/>
  <c r="AP203" i="1"/>
  <c r="AQ203" i="1"/>
  <c r="AU203" i="1"/>
  <c r="BE203" i="1"/>
  <c r="Z204" i="1"/>
  <c r="AA204" i="1"/>
  <c r="AB204" i="1"/>
  <c r="AC204" i="1"/>
  <c r="AD204" i="1"/>
  <c r="AI204" i="1"/>
  <c r="AJ204" i="1"/>
  <c r="AK204" i="1"/>
  <c r="AL204" i="1"/>
  <c r="AM204" i="1"/>
  <c r="AN204" i="1"/>
  <c r="AO204" i="1"/>
  <c r="AP204" i="1"/>
  <c r="AQ204" i="1"/>
  <c r="AU204" i="1"/>
  <c r="BE204" i="1"/>
  <c r="Z205" i="1"/>
  <c r="AA205" i="1"/>
  <c r="AB205" i="1"/>
  <c r="AC205" i="1"/>
  <c r="AD205" i="1"/>
  <c r="AI205" i="1"/>
  <c r="AJ205" i="1"/>
  <c r="AK205" i="1"/>
  <c r="AL205" i="1"/>
  <c r="AM205" i="1"/>
  <c r="AN205" i="1"/>
  <c r="AO205" i="1"/>
  <c r="AP205" i="1"/>
  <c r="AQ205" i="1"/>
  <c r="AU205" i="1"/>
  <c r="BE205" i="1"/>
  <c r="Z206" i="1"/>
  <c r="AA206" i="1"/>
  <c r="AB206" i="1"/>
  <c r="AC206" i="1"/>
  <c r="AD206" i="1"/>
  <c r="AI206" i="1"/>
  <c r="AJ206" i="1"/>
  <c r="AK206" i="1"/>
  <c r="AL206" i="1"/>
  <c r="AM206" i="1"/>
  <c r="AN206" i="1"/>
  <c r="AO206" i="1"/>
  <c r="AP206" i="1"/>
  <c r="AQ206" i="1"/>
  <c r="AU206" i="1"/>
  <c r="BE206" i="1"/>
  <c r="Z207" i="1"/>
  <c r="AA207" i="1"/>
  <c r="AB207" i="1"/>
  <c r="AC207" i="1"/>
  <c r="AD207" i="1"/>
  <c r="AI207" i="1"/>
  <c r="AJ207" i="1"/>
  <c r="AK207" i="1"/>
  <c r="AL207" i="1"/>
  <c r="AM207" i="1"/>
  <c r="AN207" i="1"/>
  <c r="AO207" i="1"/>
  <c r="AP207" i="1"/>
  <c r="AQ207" i="1"/>
  <c r="AU207" i="1"/>
  <c r="BE207" i="1"/>
  <c r="Z208" i="1"/>
  <c r="AA208" i="1"/>
  <c r="AB208" i="1"/>
  <c r="AC208" i="1"/>
  <c r="AD208" i="1"/>
  <c r="AI208" i="1"/>
  <c r="AJ208" i="1"/>
  <c r="AK208" i="1"/>
  <c r="AL208" i="1"/>
  <c r="AM208" i="1"/>
  <c r="AN208" i="1"/>
  <c r="AO208" i="1"/>
  <c r="AP208" i="1"/>
  <c r="AQ208" i="1"/>
  <c r="AU208" i="1"/>
  <c r="BE208" i="1"/>
  <c r="Z209" i="1"/>
  <c r="AA209" i="1"/>
  <c r="AB209" i="1"/>
  <c r="AC209" i="1"/>
  <c r="AD209" i="1"/>
  <c r="AI209" i="1"/>
  <c r="AJ209" i="1"/>
  <c r="AK209" i="1"/>
  <c r="AL209" i="1"/>
  <c r="AM209" i="1"/>
  <c r="AN209" i="1"/>
  <c r="AO209" i="1"/>
  <c r="AP209" i="1"/>
  <c r="AQ209" i="1"/>
  <c r="AU209" i="1"/>
  <c r="BE209" i="1"/>
  <c r="Z210" i="1"/>
  <c r="AA210" i="1"/>
  <c r="AB210" i="1"/>
  <c r="AC210" i="1"/>
  <c r="AD210" i="1"/>
  <c r="AI210" i="1"/>
  <c r="AJ210" i="1"/>
  <c r="AK210" i="1"/>
  <c r="AL210" i="1"/>
  <c r="AM210" i="1"/>
  <c r="AN210" i="1"/>
  <c r="AO210" i="1"/>
  <c r="AP210" i="1"/>
  <c r="AQ210" i="1"/>
  <c r="AU210" i="1"/>
  <c r="BE210" i="1"/>
  <c r="Z211" i="1"/>
  <c r="AA211" i="1"/>
  <c r="AB211" i="1"/>
  <c r="AC211" i="1"/>
  <c r="AD211" i="1"/>
  <c r="AI211" i="1"/>
  <c r="AJ211" i="1"/>
  <c r="AK211" i="1"/>
  <c r="AL211" i="1"/>
  <c r="AM211" i="1"/>
  <c r="AN211" i="1"/>
  <c r="AO211" i="1"/>
  <c r="AP211" i="1"/>
  <c r="AQ211" i="1"/>
  <c r="AU211" i="1"/>
  <c r="BE211" i="1"/>
  <c r="Z212" i="1"/>
  <c r="AA212" i="1"/>
  <c r="AB212" i="1"/>
  <c r="AC212" i="1"/>
  <c r="AD212" i="1"/>
  <c r="AI212" i="1"/>
  <c r="AJ212" i="1"/>
  <c r="AK212" i="1"/>
  <c r="AL212" i="1"/>
  <c r="AM212" i="1"/>
  <c r="AN212" i="1"/>
  <c r="AO212" i="1"/>
  <c r="AP212" i="1"/>
  <c r="AQ212" i="1"/>
  <c r="AU212" i="1"/>
  <c r="BE212" i="1"/>
  <c r="Z213" i="1"/>
  <c r="AA213" i="1"/>
  <c r="AB213" i="1"/>
  <c r="AC213" i="1"/>
  <c r="AD213" i="1"/>
  <c r="AI213" i="1"/>
  <c r="AJ213" i="1"/>
  <c r="AK213" i="1"/>
  <c r="AL213" i="1"/>
  <c r="AM213" i="1"/>
  <c r="AN213" i="1"/>
  <c r="AO213" i="1"/>
  <c r="AP213" i="1"/>
  <c r="AQ213" i="1"/>
  <c r="AU213" i="1"/>
  <c r="BE213" i="1"/>
  <c r="Z214" i="1"/>
  <c r="AA214" i="1"/>
  <c r="AB214" i="1"/>
  <c r="AC214" i="1"/>
  <c r="AD214" i="1"/>
  <c r="AI214" i="1"/>
  <c r="AJ214" i="1"/>
  <c r="AK214" i="1"/>
  <c r="AL214" i="1"/>
  <c r="AM214" i="1"/>
  <c r="AN214" i="1"/>
  <c r="AO214" i="1"/>
  <c r="AP214" i="1"/>
  <c r="AQ214" i="1"/>
  <c r="AU214" i="1"/>
  <c r="BE214" i="1"/>
  <c r="Z215" i="1"/>
  <c r="AA215" i="1"/>
  <c r="AB215" i="1"/>
  <c r="AC215" i="1"/>
  <c r="AD215" i="1"/>
  <c r="AI215" i="1"/>
  <c r="AJ215" i="1"/>
  <c r="AK215" i="1"/>
  <c r="AL215" i="1"/>
  <c r="AM215" i="1"/>
  <c r="AN215" i="1"/>
  <c r="AO215" i="1"/>
  <c r="AP215" i="1"/>
  <c r="AQ215" i="1"/>
  <c r="AU215" i="1"/>
  <c r="BE215" i="1"/>
  <c r="Z216" i="1"/>
  <c r="AA216" i="1"/>
  <c r="AB216" i="1"/>
  <c r="AC216" i="1"/>
  <c r="AD216" i="1"/>
  <c r="AI216" i="1"/>
  <c r="AJ216" i="1"/>
  <c r="AK216" i="1"/>
  <c r="AL216" i="1"/>
  <c r="AM216" i="1"/>
  <c r="AN216" i="1"/>
  <c r="AO216" i="1"/>
  <c r="AP216" i="1"/>
  <c r="AQ216" i="1"/>
  <c r="AU216" i="1"/>
  <c r="BE216" i="1"/>
  <c r="Z217" i="1"/>
  <c r="AA217" i="1"/>
  <c r="AB217" i="1"/>
  <c r="AC217" i="1"/>
  <c r="AD217" i="1"/>
  <c r="AI217" i="1"/>
  <c r="AJ217" i="1"/>
  <c r="AK217" i="1"/>
  <c r="AL217" i="1"/>
  <c r="AM217" i="1"/>
  <c r="AN217" i="1"/>
  <c r="AO217" i="1"/>
  <c r="AP217" i="1"/>
  <c r="AQ217" i="1"/>
  <c r="AU217" i="1"/>
  <c r="BE217" i="1"/>
  <c r="Z218" i="1"/>
  <c r="AA218" i="1"/>
  <c r="AB218" i="1"/>
  <c r="AC218" i="1"/>
  <c r="AD218" i="1"/>
  <c r="AI218" i="1"/>
  <c r="AJ218" i="1"/>
  <c r="AK218" i="1"/>
  <c r="AL218" i="1"/>
  <c r="AM218" i="1"/>
  <c r="AN218" i="1"/>
  <c r="AO218" i="1"/>
  <c r="AP218" i="1"/>
  <c r="AQ218" i="1"/>
  <c r="AU218" i="1"/>
  <c r="BE218" i="1"/>
  <c r="Z219" i="1"/>
  <c r="AA219" i="1"/>
  <c r="AB219" i="1"/>
  <c r="AC219" i="1"/>
  <c r="AD219" i="1"/>
  <c r="AI219" i="1"/>
  <c r="AJ219" i="1"/>
  <c r="AK219" i="1"/>
  <c r="AL219" i="1"/>
  <c r="AM219" i="1"/>
  <c r="AN219" i="1"/>
  <c r="AO219" i="1"/>
  <c r="AP219" i="1"/>
  <c r="AQ219" i="1"/>
  <c r="AU219" i="1"/>
  <c r="BE219" i="1"/>
  <c r="Z220" i="1"/>
  <c r="AA220" i="1"/>
  <c r="AB220" i="1"/>
  <c r="AC220" i="1"/>
  <c r="AD220" i="1"/>
  <c r="AI220" i="1"/>
  <c r="AJ220" i="1"/>
  <c r="AK220" i="1"/>
  <c r="AL220" i="1"/>
  <c r="AM220" i="1"/>
  <c r="AN220" i="1"/>
  <c r="AO220" i="1"/>
  <c r="AP220" i="1"/>
  <c r="AQ220" i="1"/>
  <c r="AU220" i="1"/>
  <c r="BE220" i="1"/>
  <c r="Z221" i="1"/>
  <c r="AA221" i="1"/>
  <c r="AB221" i="1"/>
  <c r="AC221" i="1"/>
  <c r="AD221" i="1"/>
  <c r="AI221" i="1"/>
  <c r="AJ221" i="1"/>
  <c r="AK221" i="1"/>
  <c r="AL221" i="1"/>
  <c r="AM221" i="1"/>
  <c r="AN221" i="1"/>
  <c r="AO221" i="1"/>
  <c r="AP221" i="1"/>
  <c r="AQ221" i="1"/>
  <c r="AU221" i="1"/>
  <c r="BE221" i="1"/>
  <c r="AW120" i="1"/>
  <c r="AY120" i="1"/>
  <c r="BA120" i="1"/>
  <c r="BC120" i="1"/>
  <c r="BD120" i="1"/>
  <c r="AW222" i="1"/>
  <c r="AY222" i="1"/>
  <c r="BA222" i="1"/>
  <c r="BC222" i="1"/>
  <c r="BD222" i="1"/>
  <c r="AW325" i="1"/>
  <c r="AY325" i="1"/>
  <c r="BA325" i="1"/>
  <c r="BC325" i="1"/>
  <c r="BD325" i="1"/>
  <c r="AW427" i="1"/>
  <c r="AY427" i="1"/>
  <c r="BA427" i="1"/>
  <c r="BC427" i="1"/>
  <c r="BD427" i="1"/>
  <c r="P325" i="1"/>
  <c r="P427" i="1"/>
  <c r="L427" i="1"/>
  <c r="M427" i="1"/>
  <c r="N427" i="1"/>
  <c r="O427" i="1"/>
  <c r="J427" i="1"/>
  <c r="K427" i="1"/>
  <c r="L325" i="1"/>
  <c r="M325" i="1"/>
  <c r="N325" i="1"/>
  <c r="O325" i="1"/>
  <c r="K325" i="1"/>
  <c r="X325" i="1"/>
  <c r="J325" i="1"/>
  <c r="G325" i="1"/>
  <c r="H325" i="1"/>
  <c r="I325" i="1"/>
  <c r="F325" i="1"/>
  <c r="AH427" i="1"/>
  <c r="AG427" i="1"/>
  <c r="AF427" i="1"/>
  <c r="Y427" i="1"/>
  <c r="Q427" i="1"/>
  <c r="I427" i="1"/>
  <c r="H427" i="1"/>
  <c r="G427" i="1"/>
  <c r="F427" i="1"/>
  <c r="AH325" i="1"/>
  <c r="AG325" i="1"/>
  <c r="AF325" i="1"/>
  <c r="Y325" i="1"/>
  <c r="W325" i="1"/>
  <c r="V325" i="1"/>
  <c r="U325" i="1"/>
  <c r="T325" i="1"/>
  <c r="S325" i="1"/>
  <c r="R325" i="1"/>
  <c r="Q325" i="1"/>
  <c r="Z328" i="1"/>
  <c r="AA328" i="1"/>
  <c r="AB328" i="1"/>
  <c r="AC328" i="1"/>
  <c r="AD328" i="1"/>
  <c r="AI328" i="1"/>
  <c r="AJ328" i="1"/>
  <c r="AK328" i="1"/>
  <c r="AL328" i="1"/>
  <c r="AM328" i="1"/>
  <c r="AN328" i="1"/>
  <c r="AO328" i="1"/>
  <c r="AP328" i="1"/>
  <c r="AQ328" i="1"/>
  <c r="AU328" i="1"/>
  <c r="BE328" i="1"/>
  <c r="Z226" i="1"/>
  <c r="AA226" i="1"/>
  <c r="AB226" i="1"/>
  <c r="AC226" i="1"/>
  <c r="AD226" i="1"/>
  <c r="AI226" i="1"/>
  <c r="AJ226" i="1"/>
  <c r="AK226" i="1"/>
  <c r="AL226" i="1"/>
  <c r="AM226" i="1"/>
  <c r="AN226" i="1"/>
  <c r="AO226" i="1"/>
  <c r="AP226" i="1"/>
  <c r="AQ226" i="1"/>
  <c r="AU226" i="1"/>
  <c r="BE226" i="1"/>
  <c r="Z123" i="1"/>
  <c r="AA123" i="1"/>
  <c r="AB123" i="1"/>
  <c r="AC123" i="1"/>
  <c r="AD123" i="1"/>
  <c r="AI123" i="1"/>
  <c r="AJ123" i="1"/>
  <c r="AK123" i="1"/>
  <c r="AL123" i="1"/>
  <c r="AM123" i="1"/>
  <c r="AN123" i="1"/>
  <c r="AO123" i="1"/>
  <c r="AP123" i="1"/>
  <c r="AQ123" i="1"/>
  <c r="AU123" i="1"/>
  <c r="BE123" i="1"/>
  <c r="BE122" i="1"/>
  <c r="AU122" i="1"/>
  <c r="AQ122" i="1"/>
  <c r="AP122" i="1"/>
  <c r="AO122" i="1"/>
  <c r="AN122" i="1"/>
  <c r="AM122" i="1"/>
  <c r="AL122" i="1"/>
  <c r="AK122" i="1"/>
  <c r="AJ122" i="1"/>
  <c r="AI122" i="1"/>
  <c r="AD122" i="1"/>
  <c r="AC122" i="1"/>
  <c r="AB122" i="1"/>
  <c r="AA122" i="1"/>
  <c r="Z122" i="1"/>
  <c r="BE327" i="1"/>
  <c r="AU327" i="1"/>
  <c r="AQ327" i="1"/>
  <c r="AP327" i="1"/>
  <c r="AO327" i="1"/>
  <c r="AN327" i="1"/>
  <c r="AM327" i="1"/>
  <c r="AL327" i="1"/>
  <c r="AK327" i="1"/>
  <c r="AJ327" i="1"/>
  <c r="AI327" i="1"/>
  <c r="AD327" i="1"/>
  <c r="AC327" i="1"/>
  <c r="AB327" i="1"/>
  <c r="AA327" i="1"/>
  <c r="Z327" i="1"/>
  <c r="BE225" i="1"/>
  <c r="AU225" i="1"/>
  <c r="AE325" i="1" s="1"/>
  <c r="AQ225" i="1"/>
  <c r="AP225" i="1"/>
  <c r="AO225" i="1"/>
  <c r="AN225" i="1"/>
  <c r="AM225" i="1"/>
  <c r="AL225" i="1"/>
  <c r="AK225" i="1"/>
  <c r="AJ225" i="1"/>
  <c r="AI225" i="1"/>
  <c r="AD225" i="1"/>
  <c r="AC225" i="1"/>
  <c r="AB225" i="1"/>
  <c r="AA225" i="1"/>
  <c r="Z225" i="1"/>
  <c r="BE20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22" i="1"/>
  <c r="Z22" i="1"/>
  <c r="AA22" i="1"/>
  <c r="AC22" i="1"/>
  <c r="AD22" i="1"/>
  <c r="AI22" i="1"/>
  <c r="AJ22" i="1"/>
  <c r="AK22" i="1"/>
  <c r="AL22" i="1"/>
  <c r="AM22" i="1"/>
  <c r="AN22" i="1"/>
  <c r="AO22" i="1"/>
  <c r="AP22" i="1"/>
  <c r="AQ22" i="1"/>
  <c r="AU22" i="1"/>
  <c r="BE22" i="1"/>
  <c r="Z23" i="1"/>
  <c r="AA23" i="1"/>
  <c r="AC23" i="1"/>
  <c r="AD23" i="1"/>
  <c r="AI23" i="1"/>
  <c r="AJ23" i="1"/>
  <c r="AK23" i="1"/>
  <c r="AL23" i="1"/>
  <c r="AM23" i="1"/>
  <c r="AN23" i="1"/>
  <c r="AO23" i="1"/>
  <c r="AP23" i="1"/>
  <c r="AQ23" i="1"/>
  <c r="AU23" i="1"/>
  <c r="BE23" i="1"/>
  <c r="Z24" i="1"/>
  <c r="AA24" i="1"/>
  <c r="AC24" i="1"/>
  <c r="AD24" i="1"/>
  <c r="AI24" i="1"/>
  <c r="AJ24" i="1"/>
  <c r="AK24" i="1"/>
  <c r="AL24" i="1"/>
  <c r="AM24" i="1"/>
  <c r="AN24" i="1"/>
  <c r="AO24" i="1"/>
  <c r="AP24" i="1"/>
  <c r="AQ24" i="1"/>
  <c r="AU24" i="1"/>
  <c r="BE24" i="1"/>
  <c r="Z25" i="1"/>
  <c r="AA25" i="1"/>
  <c r="AC25" i="1"/>
  <c r="AD25" i="1"/>
  <c r="AI25" i="1"/>
  <c r="AJ25" i="1"/>
  <c r="AK25" i="1"/>
  <c r="AL25" i="1"/>
  <c r="AM25" i="1"/>
  <c r="AN25" i="1"/>
  <c r="AO25" i="1"/>
  <c r="AP25" i="1"/>
  <c r="AQ25" i="1"/>
  <c r="AU25" i="1"/>
  <c r="BE25" i="1"/>
  <c r="Z26" i="1"/>
  <c r="AA26" i="1"/>
  <c r="AC26" i="1"/>
  <c r="AD26" i="1"/>
  <c r="AI26" i="1"/>
  <c r="AJ26" i="1"/>
  <c r="AK26" i="1"/>
  <c r="AL26" i="1"/>
  <c r="AM26" i="1"/>
  <c r="AN26" i="1"/>
  <c r="AO26" i="1"/>
  <c r="AP26" i="1"/>
  <c r="AQ26" i="1"/>
  <c r="AU26" i="1"/>
  <c r="BE26" i="1"/>
  <c r="Z27" i="1"/>
  <c r="AA27" i="1"/>
  <c r="AC27" i="1"/>
  <c r="AD27" i="1"/>
  <c r="AI27" i="1"/>
  <c r="AJ27" i="1"/>
  <c r="AK27" i="1"/>
  <c r="AL27" i="1"/>
  <c r="AM27" i="1"/>
  <c r="AN27" i="1"/>
  <c r="AO27" i="1"/>
  <c r="AP27" i="1"/>
  <c r="AQ27" i="1"/>
  <c r="AU27" i="1"/>
  <c r="BE27" i="1"/>
  <c r="Z28" i="1"/>
  <c r="AA28" i="1"/>
  <c r="AC28" i="1"/>
  <c r="AD28" i="1"/>
  <c r="AI28" i="1"/>
  <c r="AJ28" i="1"/>
  <c r="AK28" i="1"/>
  <c r="AL28" i="1"/>
  <c r="AM28" i="1"/>
  <c r="AN28" i="1"/>
  <c r="AO28" i="1"/>
  <c r="AP28" i="1"/>
  <c r="AQ28" i="1"/>
  <c r="AU28" i="1"/>
  <c r="BE28" i="1"/>
  <c r="Z29" i="1"/>
  <c r="AA29" i="1"/>
  <c r="AC29" i="1"/>
  <c r="AD29" i="1"/>
  <c r="AI29" i="1"/>
  <c r="AJ29" i="1"/>
  <c r="AK29" i="1"/>
  <c r="AL29" i="1"/>
  <c r="AM29" i="1"/>
  <c r="AN29" i="1"/>
  <c r="AO29" i="1"/>
  <c r="AP29" i="1"/>
  <c r="AQ29" i="1"/>
  <c r="AU29" i="1"/>
  <c r="BE29" i="1"/>
  <c r="Z30" i="1"/>
  <c r="AA30" i="1"/>
  <c r="AC30" i="1"/>
  <c r="AD30" i="1"/>
  <c r="AI30" i="1"/>
  <c r="AJ30" i="1"/>
  <c r="AK30" i="1"/>
  <c r="AL30" i="1"/>
  <c r="AM30" i="1"/>
  <c r="AN30" i="1"/>
  <c r="AO30" i="1"/>
  <c r="AP30" i="1"/>
  <c r="AQ30" i="1"/>
  <c r="AU30" i="1"/>
  <c r="BE30" i="1"/>
  <c r="Z31" i="1"/>
  <c r="AA31" i="1"/>
  <c r="AC31" i="1"/>
  <c r="AD31" i="1"/>
  <c r="AI31" i="1"/>
  <c r="AJ31" i="1"/>
  <c r="AK31" i="1"/>
  <c r="AL31" i="1"/>
  <c r="AM31" i="1"/>
  <c r="AN31" i="1"/>
  <c r="AO31" i="1"/>
  <c r="AP31" i="1"/>
  <c r="AQ31" i="1"/>
  <c r="AU31" i="1"/>
  <c r="BE31" i="1"/>
  <c r="Z32" i="1"/>
  <c r="AA32" i="1"/>
  <c r="AC32" i="1"/>
  <c r="AD32" i="1"/>
  <c r="AI32" i="1"/>
  <c r="AJ32" i="1"/>
  <c r="AK32" i="1"/>
  <c r="AL32" i="1"/>
  <c r="AM32" i="1"/>
  <c r="AN32" i="1"/>
  <c r="AO32" i="1"/>
  <c r="AP32" i="1"/>
  <c r="AQ32" i="1"/>
  <c r="AU32" i="1"/>
  <c r="BE32" i="1"/>
  <c r="Z33" i="1"/>
  <c r="AA33" i="1"/>
  <c r="AC33" i="1"/>
  <c r="AD33" i="1"/>
  <c r="AI33" i="1"/>
  <c r="AJ33" i="1"/>
  <c r="AK33" i="1"/>
  <c r="AL33" i="1"/>
  <c r="AM33" i="1"/>
  <c r="AN33" i="1"/>
  <c r="AO33" i="1"/>
  <c r="AP33" i="1"/>
  <c r="AQ33" i="1"/>
  <c r="AU33" i="1"/>
  <c r="BE33" i="1"/>
  <c r="Z34" i="1"/>
  <c r="AA34" i="1"/>
  <c r="AC34" i="1"/>
  <c r="AD34" i="1"/>
  <c r="AI34" i="1"/>
  <c r="AJ34" i="1"/>
  <c r="AK34" i="1"/>
  <c r="AL34" i="1"/>
  <c r="AM34" i="1"/>
  <c r="AN34" i="1"/>
  <c r="AO34" i="1"/>
  <c r="AP34" i="1"/>
  <c r="AQ34" i="1"/>
  <c r="AU34" i="1"/>
  <c r="BE34" i="1"/>
  <c r="Z35" i="1"/>
  <c r="AA35" i="1"/>
  <c r="AC35" i="1"/>
  <c r="AD35" i="1"/>
  <c r="AI35" i="1"/>
  <c r="AJ35" i="1"/>
  <c r="AK35" i="1"/>
  <c r="AL35" i="1"/>
  <c r="AM35" i="1"/>
  <c r="AN35" i="1"/>
  <c r="AO35" i="1"/>
  <c r="AP35" i="1"/>
  <c r="AQ35" i="1"/>
  <c r="AU35" i="1"/>
  <c r="BE35" i="1"/>
  <c r="Z36" i="1"/>
  <c r="AA36" i="1"/>
  <c r="AC36" i="1"/>
  <c r="AD36" i="1"/>
  <c r="AI36" i="1"/>
  <c r="AJ36" i="1"/>
  <c r="AK36" i="1"/>
  <c r="AL36" i="1"/>
  <c r="AM36" i="1"/>
  <c r="AN36" i="1"/>
  <c r="AO36" i="1"/>
  <c r="AP36" i="1"/>
  <c r="AQ36" i="1"/>
  <c r="AU36" i="1"/>
  <c r="BE36" i="1"/>
  <c r="Z37" i="1"/>
  <c r="AA37" i="1"/>
  <c r="AC37" i="1"/>
  <c r="AD37" i="1"/>
  <c r="AI37" i="1"/>
  <c r="AJ37" i="1"/>
  <c r="AK37" i="1"/>
  <c r="AL37" i="1"/>
  <c r="AM37" i="1"/>
  <c r="AN37" i="1"/>
  <c r="AO37" i="1"/>
  <c r="AP37" i="1"/>
  <c r="AQ37" i="1"/>
  <c r="AU37" i="1"/>
  <c r="BE37" i="1"/>
  <c r="Z38" i="1"/>
  <c r="AA38" i="1"/>
  <c r="AC38" i="1"/>
  <c r="AD38" i="1"/>
  <c r="AI38" i="1"/>
  <c r="AJ38" i="1"/>
  <c r="AK38" i="1"/>
  <c r="AL38" i="1"/>
  <c r="AM38" i="1"/>
  <c r="AN38" i="1"/>
  <c r="AO38" i="1"/>
  <c r="AP38" i="1"/>
  <c r="AQ38" i="1"/>
  <c r="AU38" i="1"/>
  <c r="BE38" i="1"/>
  <c r="Z39" i="1"/>
  <c r="AA39" i="1"/>
  <c r="AC39" i="1"/>
  <c r="AD39" i="1"/>
  <c r="AI39" i="1"/>
  <c r="AJ39" i="1"/>
  <c r="AK39" i="1"/>
  <c r="AL39" i="1"/>
  <c r="AM39" i="1"/>
  <c r="AN39" i="1"/>
  <c r="AO39" i="1"/>
  <c r="AP39" i="1"/>
  <c r="AQ39" i="1"/>
  <c r="AU39" i="1"/>
  <c r="BE39" i="1"/>
  <c r="Z40" i="1"/>
  <c r="AA40" i="1"/>
  <c r="AC40" i="1"/>
  <c r="AD40" i="1"/>
  <c r="AI40" i="1"/>
  <c r="AJ40" i="1"/>
  <c r="AK40" i="1"/>
  <c r="AL40" i="1"/>
  <c r="AM40" i="1"/>
  <c r="AN40" i="1"/>
  <c r="AO40" i="1"/>
  <c r="AP40" i="1"/>
  <c r="AQ40" i="1"/>
  <c r="AU40" i="1"/>
  <c r="BE40" i="1"/>
  <c r="Z41" i="1"/>
  <c r="AA41" i="1"/>
  <c r="AC41" i="1"/>
  <c r="AD41" i="1"/>
  <c r="AI41" i="1"/>
  <c r="AJ41" i="1"/>
  <c r="AK41" i="1"/>
  <c r="AL41" i="1"/>
  <c r="AM41" i="1"/>
  <c r="AN41" i="1"/>
  <c r="AO41" i="1"/>
  <c r="AP41" i="1"/>
  <c r="AQ41" i="1"/>
  <c r="AU41" i="1"/>
  <c r="BE41" i="1"/>
  <c r="Z42" i="1"/>
  <c r="AA42" i="1"/>
  <c r="AC42" i="1"/>
  <c r="AD42" i="1"/>
  <c r="AI42" i="1"/>
  <c r="AJ42" i="1"/>
  <c r="AK42" i="1"/>
  <c r="AL42" i="1"/>
  <c r="AM42" i="1"/>
  <c r="AN42" i="1"/>
  <c r="AO42" i="1"/>
  <c r="AP42" i="1"/>
  <c r="AQ42" i="1"/>
  <c r="AU42" i="1"/>
  <c r="BE42" i="1"/>
  <c r="Z43" i="1"/>
  <c r="AA43" i="1"/>
  <c r="AC43" i="1"/>
  <c r="AD43" i="1"/>
  <c r="AI43" i="1"/>
  <c r="AJ43" i="1"/>
  <c r="AK43" i="1"/>
  <c r="AL43" i="1"/>
  <c r="AM43" i="1"/>
  <c r="AN43" i="1"/>
  <c r="AO43" i="1"/>
  <c r="AP43" i="1"/>
  <c r="AQ43" i="1"/>
  <c r="AU43" i="1"/>
  <c r="BE43" i="1"/>
  <c r="Z44" i="1"/>
  <c r="AA44" i="1"/>
  <c r="AC44" i="1"/>
  <c r="AD44" i="1"/>
  <c r="AI44" i="1"/>
  <c r="AJ44" i="1"/>
  <c r="AK44" i="1"/>
  <c r="AL44" i="1"/>
  <c r="AM44" i="1"/>
  <c r="AN44" i="1"/>
  <c r="AO44" i="1"/>
  <c r="AP44" i="1"/>
  <c r="AQ44" i="1"/>
  <c r="AU44" i="1"/>
  <c r="BE44" i="1"/>
  <c r="Z45" i="1"/>
  <c r="AA45" i="1"/>
  <c r="AC45" i="1"/>
  <c r="AD45" i="1"/>
  <c r="AI45" i="1"/>
  <c r="AJ45" i="1"/>
  <c r="AK45" i="1"/>
  <c r="AL45" i="1"/>
  <c r="AM45" i="1"/>
  <c r="AN45" i="1"/>
  <c r="AO45" i="1"/>
  <c r="AP45" i="1"/>
  <c r="AQ45" i="1"/>
  <c r="AU45" i="1"/>
  <c r="BE45" i="1"/>
  <c r="Z46" i="1"/>
  <c r="AA46" i="1"/>
  <c r="AC46" i="1"/>
  <c r="AD46" i="1"/>
  <c r="AI46" i="1"/>
  <c r="AJ46" i="1"/>
  <c r="AK46" i="1"/>
  <c r="AL46" i="1"/>
  <c r="AM46" i="1"/>
  <c r="AN46" i="1"/>
  <c r="AO46" i="1"/>
  <c r="AP46" i="1"/>
  <c r="AQ46" i="1"/>
  <c r="AU46" i="1"/>
  <c r="BE46" i="1"/>
  <c r="Z47" i="1"/>
  <c r="AA47" i="1"/>
  <c r="AC47" i="1"/>
  <c r="AD47" i="1"/>
  <c r="AI47" i="1"/>
  <c r="AJ47" i="1"/>
  <c r="AK47" i="1"/>
  <c r="AL47" i="1"/>
  <c r="AM47" i="1"/>
  <c r="AN47" i="1"/>
  <c r="AO47" i="1"/>
  <c r="AP47" i="1"/>
  <c r="AQ47" i="1"/>
  <c r="AU47" i="1"/>
  <c r="BE47" i="1"/>
  <c r="Z48" i="1"/>
  <c r="AA48" i="1"/>
  <c r="AC48" i="1"/>
  <c r="AD48" i="1"/>
  <c r="AI48" i="1"/>
  <c r="AJ48" i="1"/>
  <c r="AK48" i="1"/>
  <c r="AL48" i="1"/>
  <c r="AM48" i="1"/>
  <c r="AN48" i="1"/>
  <c r="AO48" i="1"/>
  <c r="AP48" i="1"/>
  <c r="AQ48" i="1"/>
  <c r="AU48" i="1"/>
  <c r="BE48" i="1"/>
  <c r="Z49" i="1"/>
  <c r="AA49" i="1"/>
  <c r="AC49" i="1"/>
  <c r="AD49" i="1"/>
  <c r="AI49" i="1"/>
  <c r="AJ49" i="1"/>
  <c r="AK49" i="1"/>
  <c r="AL49" i="1"/>
  <c r="AM49" i="1"/>
  <c r="AN49" i="1"/>
  <c r="AO49" i="1"/>
  <c r="AP49" i="1"/>
  <c r="AQ49" i="1"/>
  <c r="AU49" i="1"/>
  <c r="BE49" i="1"/>
  <c r="Z50" i="1"/>
  <c r="AA50" i="1"/>
  <c r="AC50" i="1"/>
  <c r="AD50" i="1"/>
  <c r="AI50" i="1"/>
  <c r="AJ50" i="1"/>
  <c r="AK50" i="1"/>
  <c r="AL50" i="1"/>
  <c r="AM50" i="1"/>
  <c r="AN50" i="1"/>
  <c r="AO50" i="1"/>
  <c r="AP50" i="1"/>
  <c r="AQ50" i="1"/>
  <c r="AU50" i="1"/>
  <c r="BE50" i="1"/>
  <c r="Z51" i="1"/>
  <c r="AA51" i="1"/>
  <c r="AC51" i="1"/>
  <c r="AD51" i="1"/>
  <c r="AI51" i="1"/>
  <c r="AJ51" i="1"/>
  <c r="AK51" i="1"/>
  <c r="AL51" i="1"/>
  <c r="AM51" i="1"/>
  <c r="AN51" i="1"/>
  <c r="AO51" i="1"/>
  <c r="AP51" i="1"/>
  <c r="AQ51" i="1"/>
  <c r="AU51" i="1"/>
  <c r="BE51" i="1"/>
  <c r="Z52" i="1"/>
  <c r="AA52" i="1"/>
  <c r="AC52" i="1"/>
  <c r="AD52" i="1"/>
  <c r="AI52" i="1"/>
  <c r="AJ52" i="1"/>
  <c r="AK52" i="1"/>
  <c r="AL52" i="1"/>
  <c r="AM52" i="1"/>
  <c r="AN52" i="1"/>
  <c r="AO52" i="1"/>
  <c r="AP52" i="1"/>
  <c r="AQ52" i="1"/>
  <c r="AU52" i="1"/>
  <c r="BE52" i="1"/>
  <c r="Z53" i="1"/>
  <c r="AA53" i="1"/>
  <c r="AC53" i="1"/>
  <c r="AD53" i="1"/>
  <c r="AI53" i="1"/>
  <c r="AJ53" i="1"/>
  <c r="AK53" i="1"/>
  <c r="AL53" i="1"/>
  <c r="AM53" i="1"/>
  <c r="AN53" i="1"/>
  <c r="AO53" i="1"/>
  <c r="AP53" i="1"/>
  <c r="AQ53" i="1"/>
  <c r="AU53" i="1"/>
  <c r="BE53" i="1"/>
  <c r="Z54" i="1"/>
  <c r="AA54" i="1"/>
  <c r="AC54" i="1"/>
  <c r="AD54" i="1"/>
  <c r="AI54" i="1"/>
  <c r="AJ54" i="1"/>
  <c r="AK54" i="1"/>
  <c r="AL54" i="1"/>
  <c r="AM54" i="1"/>
  <c r="AN54" i="1"/>
  <c r="AO54" i="1"/>
  <c r="AP54" i="1"/>
  <c r="AQ54" i="1"/>
  <c r="AU54" i="1"/>
  <c r="BE54" i="1"/>
  <c r="Z55" i="1"/>
  <c r="AA55" i="1"/>
  <c r="AC55" i="1"/>
  <c r="AD55" i="1"/>
  <c r="AI55" i="1"/>
  <c r="AJ55" i="1"/>
  <c r="AK55" i="1"/>
  <c r="AL55" i="1"/>
  <c r="AM55" i="1"/>
  <c r="AN55" i="1"/>
  <c r="AO55" i="1"/>
  <c r="AP55" i="1"/>
  <c r="AQ55" i="1"/>
  <c r="AU55" i="1"/>
  <c r="BE55" i="1"/>
  <c r="Z56" i="1"/>
  <c r="AA56" i="1"/>
  <c r="AC56" i="1"/>
  <c r="AD56" i="1"/>
  <c r="AI56" i="1"/>
  <c r="AJ56" i="1"/>
  <c r="AK56" i="1"/>
  <c r="AL56" i="1"/>
  <c r="AM56" i="1"/>
  <c r="AN56" i="1"/>
  <c r="AO56" i="1"/>
  <c r="AP56" i="1"/>
  <c r="AQ56" i="1"/>
  <c r="AU56" i="1"/>
  <c r="BE56" i="1"/>
  <c r="Z57" i="1"/>
  <c r="AA57" i="1"/>
  <c r="AC57" i="1"/>
  <c r="AD57" i="1"/>
  <c r="AI57" i="1"/>
  <c r="AJ57" i="1"/>
  <c r="AK57" i="1"/>
  <c r="AL57" i="1"/>
  <c r="AM57" i="1"/>
  <c r="AN57" i="1"/>
  <c r="AO57" i="1"/>
  <c r="AP57" i="1"/>
  <c r="AQ57" i="1"/>
  <c r="AU57" i="1"/>
  <c r="BE57" i="1"/>
  <c r="Z58" i="1"/>
  <c r="AA58" i="1"/>
  <c r="AC58" i="1"/>
  <c r="AD58" i="1"/>
  <c r="AI58" i="1"/>
  <c r="AJ58" i="1"/>
  <c r="AK58" i="1"/>
  <c r="AL58" i="1"/>
  <c r="AM58" i="1"/>
  <c r="AN58" i="1"/>
  <c r="AO58" i="1"/>
  <c r="AP58" i="1"/>
  <c r="AQ58" i="1"/>
  <c r="AU58" i="1"/>
  <c r="BE58" i="1"/>
  <c r="Z59" i="1"/>
  <c r="AA59" i="1"/>
  <c r="AC59" i="1"/>
  <c r="AD59" i="1"/>
  <c r="AI59" i="1"/>
  <c r="AJ59" i="1"/>
  <c r="AK59" i="1"/>
  <c r="AL59" i="1"/>
  <c r="AM59" i="1"/>
  <c r="AN59" i="1"/>
  <c r="AO59" i="1"/>
  <c r="AP59" i="1"/>
  <c r="AQ59" i="1"/>
  <c r="AU59" i="1"/>
  <c r="BE59" i="1"/>
  <c r="Z60" i="1"/>
  <c r="AA60" i="1"/>
  <c r="AC60" i="1"/>
  <c r="AD60" i="1"/>
  <c r="AI60" i="1"/>
  <c r="AJ60" i="1"/>
  <c r="AK60" i="1"/>
  <c r="AL60" i="1"/>
  <c r="AM60" i="1"/>
  <c r="AN60" i="1"/>
  <c r="AO60" i="1"/>
  <c r="AP60" i="1"/>
  <c r="AQ60" i="1"/>
  <c r="AU60" i="1"/>
  <c r="BE60" i="1"/>
  <c r="Z61" i="1"/>
  <c r="AA61" i="1"/>
  <c r="AC61" i="1"/>
  <c r="AD61" i="1"/>
  <c r="AI61" i="1"/>
  <c r="AJ61" i="1"/>
  <c r="AK61" i="1"/>
  <c r="AL61" i="1"/>
  <c r="AM61" i="1"/>
  <c r="AN61" i="1"/>
  <c r="AO61" i="1"/>
  <c r="AP61" i="1"/>
  <c r="AQ61" i="1"/>
  <c r="AU61" i="1"/>
  <c r="BE61" i="1"/>
  <c r="Z62" i="1"/>
  <c r="AA62" i="1"/>
  <c r="AC62" i="1"/>
  <c r="AD62" i="1"/>
  <c r="AI62" i="1"/>
  <c r="AJ62" i="1"/>
  <c r="AK62" i="1"/>
  <c r="AL62" i="1"/>
  <c r="AM62" i="1"/>
  <c r="AN62" i="1"/>
  <c r="AO62" i="1"/>
  <c r="AP62" i="1"/>
  <c r="AQ62" i="1"/>
  <c r="AU62" i="1"/>
  <c r="BE62" i="1"/>
  <c r="Z63" i="1"/>
  <c r="BF63" i="1" s="1"/>
  <c r="AA63" i="1"/>
  <c r="AC63" i="1"/>
  <c r="AD63" i="1"/>
  <c r="AI63" i="1"/>
  <c r="AJ63" i="1"/>
  <c r="AK63" i="1"/>
  <c r="AL63" i="1"/>
  <c r="AM63" i="1"/>
  <c r="AN63" i="1"/>
  <c r="AO63" i="1"/>
  <c r="AP63" i="1"/>
  <c r="AQ63" i="1"/>
  <c r="AU63" i="1"/>
  <c r="BE63" i="1"/>
  <c r="Z64" i="1"/>
  <c r="AA64" i="1"/>
  <c r="AC64" i="1"/>
  <c r="AD64" i="1"/>
  <c r="AI64" i="1"/>
  <c r="AJ64" i="1"/>
  <c r="AK64" i="1"/>
  <c r="AL64" i="1"/>
  <c r="AM64" i="1"/>
  <c r="AN64" i="1"/>
  <c r="AO64" i="1"/>
  <c r="AP64" i="1"/>
  <c r="AQ64" i="1"/>
  <c r="AU64" i="1"/>
  <c r="BE64" i="1"/>
  <c r="Z65" i="1"/>
  <c r="AA65" i="1"/>
  <c r="AC65" i="1"/>
  <c r="AD65" i="1"/>
  <c r="AI65" i="1"/>
  <c r="AJ65" i="1"/>
  <c r="AK65" i="1"/>
  <c r="AL65" i="1"/>
  <c r="AM65" i="1"/>
  <c r="AN65" i="1"/>
  <c r="AO65" i="1"/>
  <c r="AP65" i="1"/>
  <c r="AQ65" i="1"/>
  <c r="AU65" i="1"/>
  <c r="BE65" i="1"/>
  <c r="Z66" i="1"/>
  <c r="AA66" i="1"/>
  <c r="AC66" i="1"/>
  <c r="AD66" i="1"/>
  <c r="AI66" i="1"/>
  <c r="AJ66" i="1"/>
  <c r="AK66" i="1"/>
  <c r="AL66" i="1"/>
  <c r="AM66" i="1"/>
  <c r="AN66" i="1"/>
  <c r="AO66" i="1"/>
  <c r="AP66" i="1"/>
  <c r="AQ66" i="1"/>
  <c r="AU66" i="1"/>
  <c r="BE66" i="1"/>
  <c r="Z67" i="1"/>
  <c r="AA67" i="1"/>
  <c r="AC67" i="1"/>
  <c r="AD67" i="1"/>
  <c r="AI67" i="1"/>
  <c r="AJ67" i="1"/>
  <c r="AK67" i="1"/>
  <c r="AL67" i="1"/>
  <c r="AM67" i="1"/>
  <c r="AN67" i="1"/>
  <c r="AO67" i="1"/>
  <c r="AP67" i="1"/>
  <c r="AQ67" i="1"/>
  <c r="AU67" i="1"/>
  <c r="BE67" i="1"/>
  <c r="Z68" i="1"/>
  <c r="AA68" i="1"/>
  <c r="AC68" i="1"/>
  <c r="AD68" i="1"/>
  <c r="AI68" i="1"/>
  <c r="AJ68" i="1"/>
  <c r="AK68" i="1"/>
  <c r="AL68" i="1"/>
  <c r="AM68" i="1"/>
  <c r="AN68" i="1"/>
  <c r="AO68" i="1"/>
  <c r="AP68" i="1"/>
  <c r="AQ68" i="1"/>
  <c r="AU68" i="1"/>
  <c r="BE68" i="1"/>
  <c r="Z69" i="1"/>
  <c r="AA69" i="1"/>
  <c r="AC69" i="1"/>
  <c r="AD69" i="1"/>
  <c r="AI69" i="1"/>
  <c r="AJ69" i="1"/>
  <c r="AK69" i="1"/>
  <c r="AL69" i="1"/>
  <c r="AM69" i="1"/>
  <c r="AN69" i="1"/>
  <c r="AO69" i="1"/>
  <c r="AP69" i="1"/>
  <c r="AQ69" i="1"/>
  <c r="AU69" i="1"/>
  <c r="BE69" i="1"/>
  <c r="Z70" i="1"/>
  <c r="AA70" i="1"/>
  <c r="AC70" i="1"/>
  <c r="AD70" i="1"/>
  <c r="AI70" i="1"/>
  <c r="AJ70" i="1"/>
  <c r="AK70" i="1"/>
  <c r="AL70" i="1"/>
  <c r="AM70" i="1"/>
  <c r="AN70" i="1"/>
  <c r="AO70" i="1"/>
  <c r="AP70" i="1"/>
  <c r="AQ70" i="1"/>
  <c r="AU70" i="1"/>
  <c r="BE70" i="1"/>
  <c r="Z71" i="1"/>
  <c r="BF71" i="1" s="1"/>
  <c r="AA71" i="1"/>
  <c r="AC71" i="1"/>
  <c r="AD71" i="1"/>
  <c r="AI71" i="1"/>
  <c r="AJ71" i="1"/>
  <c r="AK71" i="1"/>
  <c r="AL71" i="1"/>
  <c r="AM71" i="1"/>
  <c r="AN71" i="1"/>
  <c r="AO71" i="1"/>
  <c r="AP71" i="1"/>
  <c r="AQ71" i="1"/>
  <c r="AU71" i="1"/>
  <c r="BE71" i="1"/>
  <c r="Z72" i="1"/>
  <c r="AA72" i="1"/>
  <c r="AC72" i="1"/>
  <c r="AD72" i="1"/>
  <c r="AI72" i="1"/>
  <c r="AJ72" i="1"/>
  <c r="AK72" i="1"/>
  <c r="AL72" i="1"/>
  <c r="AM72" i="1"/>
  <c r="AN72" i="1"/>
  <c r="AO72" i="1"/>
  <c r="AP72" i="1"/>
  <c r="AQ72" i="1"/>
  <c r="AU72" i="1"/>
  <c r="BE72" i="1"/>
  <c r="Z73" i="1"/>
  <c r="AA73" i="1"/>
  <c r="AC73" i="1"/>
  <c r="AD73" i="1"/>
  <c r="AI73" i="1"/>
  <c r="AJ73" i="1"/>
  <c r="AK73" i="1"/>
  <c r="AL73" i="1"/>
  <c r="AM73" i="1"/>
  <c r="AN73" i="1"/>
  <c r="AO73" i="1"/>
  <c r="AP73" i="1"/>
  <c r="AQ73" i="1"/>
  <c r="AU73" i="1"/>
  <c r="BE73" i="1"/>
  <c r="Z74" i="1"/>
  <c r="AA74" i="1"/>
  <c r="AC74" i="1"/>
  <c r="AD74" i="1"/>
  <c r="AI74" i="1"/>
  <c r="AJ74" i="1"/>
  <c r="AK74" i="1"/>
  <c r="AL74" i="1"/>
  <c r="AM74" i="1"/>
  <c r="AN74" i="1"/>
  <c r="AO74" i="1"/>
  <c r="AP74" i="1"/>
  <c r="AQ74" i="1"/>
  <c r="AU74" i="1"/>
  <c r="BE74" i="1"/>
  <c r="Z75" i="1"/>
  <c r="AA75" i="1"/>
  <c r="AC75" i="1"/>
  <c r="AD75" i="1"/>
  <c r="AI75" i="1"/>
  <c r="AJ75" i="1"/>
  <c r="AK75" i="1"/>
  <c r="AL75" i="1"/>
  <c r="AM75" i="1"/>
  <c r="AN75" i="1"/>
  <c r="AO75" i="1"/>
  <c r="AP75" i="1"/>
  <c r="AQ75" i="1"/>
  <c r="AU75" i="1"/>
  <c r="BE75" i="1"/>
  <c r="Z76" i="1"/>
  <c r="AA76" i="1"/>
  <c r="AC76" i="1"/>
  <c r="AD76" i="1"/>
  <c r="AI76" i="1"/>
  <c r="AJ76" i="1"/>
  <c r="AK76" i="1"/>
  <c r="AL76" i="1"/>
  <c r="AM76" i="1"/>
  <c r="AN76" i="1"/>
  <c r="AO76" i="1"/>
  <c r="AP76" i="1"/>
  <c r="AQ76" i="1"/>
  <c r="AU76" i="1"/>
  <c r="BE76" i="1"/>
  <c r="Z77" i="1"/>
  <c r="AA77" i="1"/>
  <c r="AC77" i="1"/>
  <c r="AD77" i="1"/>
  <c r="AI77" i="1"/>
  <c r="AJ77" i="1"/>
  <c r="AK77" i="1"/>
  <c r="AL77" i="1"/>
  <c r="AM77" i="1"/>
  <c r="AN77" i="1"/>
  <c r="AO77" i="1"/>
  <c r="AP77" i="1"/>
  <c r="AQ77" i="1"/>
  <c r="AU77" i="1"/>
  <c r="BE77" i="1"/>
  <c r="Z78" i="1"/>
  <c r="AA78" i="1"/>
  <c r="AC78" i="1"/>
  <c r="AD78" i="1"/>
  <c r="AI78" i="1"/>
  <c r="AJ78" i="1"/>
  <c r="AK78" i="1"/>
  <c r="AL78" i="1"/>
  <c r="AM78" i="1"/>
  <c r="AN78" i="1"/>
  <c r="AO78" i="1"/>
  <c r="AP78" i="1"/>
  <c r="AQ78" i="1"/>
  <c r="AU78" i="1"/>
  <c r="BE78" i="1"/>
  <c r="Z79" i="1"/>
  <c r="AA79" i="1"/>
  <c r="AC79" i="1"/>
  <c r="AD79" i="1"/>
  <c r="AI79" i="1"/>
  <c r="AJ79" i="1"/>
  <c r="AK79" i="1"/>
  <c r="AL79" i="1"/>
  <c r="AM79" i="1"/>
  <c r="AN79" i="1"/>
  <c r="AO79" i="1"/>
  <c r="AP79" i="1"/>
  <c r="AQ79" i="1"/>
  <c r="AU79" i="1"/>
  <c r="BE79" i="1"/>
  <c r="Z80" i="1"/>
  <c r="AA80" i="1"/>
  <c r="AC80" i="1"/>
  <c r="AD80" i="1"/>
  <c r="AI80" i="1"/>
  <c r="AJ80" i="1"/>
  <c r="AK80" i="1"/>
  <c r="AL80" i="1"/>
  <c r="AM80" i="1"/>
  <c r="AN80" i="1"/>
  <c r="AO80" i="1"/>
  <c r="AP80" i="1"/>
  <c r="AQ80" i="1"/>
  <c r="AU80" i="1"/>
  <c r="BE80" i="1"/>
  <c r="Z81" i="1"/>
  <c r="AA81" i="1"/>
  <c r="AC81" i="1"/>
  <c r="AD81" i="1"/>
  <c r="AI81" i="1"/>
  <c r="AJ81" i="1"/>
  <c r="AK81" i="1"/>
  <c r="AL81" i="1"/>
  <c r="AM81" i="1"/>
  <c r="AN81" i="1"/>
  <c r="AO81" i="1"/>
  <c r="AP81" i="1"/>
  <c r="AQ81" i="1"/>
  <c r="AU81" i="1"/>
  <c r="BE81" i="1"/>
  <c r="Z82" i="1"/>
  <c r="AA82" i="1"/>
  <c r="AC82" i="1"/>
  <c r="AD82" i="1"/>
  <c r="AI82" i="1"/>
  <c r="AJ82" i="1"/>
  <c r="AK82" i="1"/>
  <c r="AL82" i="1"/>
  <c r="AM82" i="1"/>
  <c r="AN82" i="1"/>
  <c r="AO82" i="1"/>
  <c r="AP82" i="1"/>
  <c r="AQ82" i="1"/>
  <c r="AU82" i="1"/>
  <c r="BE82" i="1"/>
  <c r="Z83" i="1"/>
  <c r="AA83" i="1"/>
  <c r="AC83" i="1"/>
  <c r="AD83" i="1"/>
  <c r="AI83" i="1"/>
  <c r="AJ83" i="1"/>
  <c r="AK83" i="1"/>
  <c r="AL83" i="1"/>
  <c r="AM83" i="1"/>
  <c r="AN83" i="1"/>
  <c r="AO83" i="1"/>
  <c r="AP83" i="1"/>
  <c r="AQ83" i="1"/>
  <c r="AU83" i="1"/>
  <c r="BE83" i="1"/>
  <c r="Z84" i="1"/>
  <c r="AA84" i="1"/>
  <c r="AC84" i="1"/>
  <c r="AD84" i="1"/>
  <c r="AI84" i="1"/>
  <c r="AJ84" i="1"/>
  <c r="AK84" i="1"/>
  <c r="AL84" i="1"/>
  <c r="AM84" i="1"/>
  <c r="AN84" i="1"/>
  <c r="AO84" i="1"/>
  <c r="AP84" i="1"/>
  <c r="AQ84" i="1"/>
  <c r="AU84" i="1"/>
  <c r="BE84" i="1"/>
  <c r="Z85" i="1"/>
  <c r="AA85" i="1"/>
  <c r="AC85" i="1"/>
  <c r="AD85" i="1"/>
  <c r="AI85" i="1"/>
  <c r="AJ85" i="1"/>
  <c r="AK85" i="1"/>
  <c r="AL85" i="1"/>
  <c r="AM85" i="1"/>
  <c r="AN85" i="1"/>
  <c r="AO85" i="1"/>
  <c r="AP85" i="1"/>
  <c r="AQ85" i="1"/>
  <c r="AU85" i="1"/>
  <c r="BE85" i="1"/>
  <c r="Z86" i="1"/>
  <c r="AA86" i="1"/>
  <c r="AC86" i="1"/>
  <c r="AD86" i="1"/>
  <c r="AI86" i="1"/>
  <c r="AJ86" i="1"/>
  <c r="AK86" i="1"/>
  <c r="AL86" i="1"/>
  <c r="AM86" i="1"/>
  <c r="AN86" i="1"/>
  <c r="AO86" i="1"/>
  <c r="AP86" i="1"/>
  <c r="AQ86" i="1"/>
  <c r="AU86" i="1"/>
  <c r="BE86" i="1"/>
  <c r="Z87" i="1"/>
  <c r="BF87" i="1" s="1"/>
  <c r="AA87" i="1"/>
  <c r="AC87" i="1"/>
  <c r="AD87" i="1"/>
  <c r="AI87" i="1"/>
  <c r="AJ87" i="1"/>
  <c r="AK87" i="1"/>
  <c r="AL87" i="1"/>
  <c r="AM87" i="1"/>
  <c r="AN87" i="1"/>
  <c r="AO87" i="1"/>
  <c r="AP87" i="1"/>
  <c r="AQ87" i="1"/>
  <c r="AU87" i="1"/>
  <c r="BE87" i="1"/>
  <c r="Z88" i="1"/>
  <c r="AA88" i="1"/>
  <c r="AC88" i="1"/>
  <c r="AD88" i="1"/>
  <c r="AI88" i="1"/>
  <c r="AJ88" i="1"/>
  <c r="AK88" i="1"/>
  <c r="AL88" i="1"/>
  <c r="AM88" i="1"/>
  <c r="AN88" i="1"/>
  <c r="AO88" i="1"/>
  <c r="AP88" i="1"/>
  <c r="AQ88" i="1"/>
  <c r="AU88" i="1"/>
  <c r="BE88" i="1"/>
  <c r="Z89" i="1"/>
  <c r="AA89" i="1"/>
  <c r="AC89" i="1"/>
  <c r="AD89" i="1"/>
  <c r="AI89" i="1"/>
  <c r="AJ89" i="1"/>
  <c r="AK89" i="1"/>
  <c r="AL89" i="1"/>
  <c r="AM89" i="1"/>
  <c r="AN89" i="1"/>
  <c r="AO89" i="1"/>
  <c r="AP89" i="1"/>
  <c r="AQ89" i="1"/>
  <c r="AU89" i="1"/>
  <c r="BE89" i="1"/>
  <c r="Z90" i="1"/>
  <c r="AA90" i="1"/>
  <c r="AC90" i="1"/>
  <c r="AD90" i="1"/>
  <c r="AI90" i="1"/>
  <c r="AJ90" i="1"/>
  <c r="AK90" i="1"/>
  <c r="AL90" i="1"/>
  <c r="AM90" i="1"/>
  <c r="AN90" i="1"/>
  <c r="AO90" i="1"/>
  <c r="AP90" i="1"/>
  <c r="AQ90" i="1"/>
  <c r="AU90" i="1"/>
  <c r="BE90" i="1"/>
  <c r="Z91" i="1"/>
  <c r="AA91" i="1"/>
  <c r="AC91" i="1"/>
  <c r="AD91" i="1"/>
  <c r="AI91" i="1"/>
  <c r="AJ91" i="1"/>
  <c r="AK91" i="1"/>
  <c r="AL91" i="1"/>
  <c r="AM91" i="1"/>
  <c r="AN91" i="1"/>
  <c r="AO91" i="1"/>
  <c r="AP91" i="1"/>
  <c r="AQ91" i="1"/>
  <c r="AU91" i="1"/>
  <c r="BE91" i="1"/>
  <c r="Z92" i="1"/>
  <c r="AA92" i="1"/>
  <c r="AC92" i="1"/>
  <c r="AD92" i="1"/>
  <c r="AI92" i="1"/>
  <c r="AJ92" i="1"/>
  <c r="AK92" i="1"/>
  <c r="AL92" i="1"/>
  <c r="AM92" i="1"/>
  <c r="AN92" i="1"/>
  <c r="AO92" i="1"/>
  <c r="AP92" i="1"/>
  <c r="AQ92" i="1"/>
  <c r="AU92" i="1"/>
  <c r="BE92" i="1"/>
  <c r="Z93" i="1"/>
  <c r="AA93" i="1"/>
  <c r="AC93" i="1"/>
  <c r="AD93" i="1"/>
  <c r="AI93" i="1"/>
  <c r="AJ93" i="1"/>
  <c r="AK93" i="1"/>
  <c r="AL93" i="1"/>
  <c r="AM93" i="1"/>
  <c r="AN93" i="1"/>
  <c r="AO93" i="1"/>
  <c r="AP93" i="1"/>
  <c r="AQ93" i="1"/>
  <c r="AU93" i="1"/>
  <c r="BE93" i="1"/>
  <c r="Z94" i="1"/>
  <c r="AA94" i="1"/>
  <c r="AC94" i="1"/>
  <c r="AD94" i="1"/>
  <c r="AI94" i="1"/>
  <c r="AJ94" i="1"/>
  <c r="AK94" i="1"/>
  <c r="AL94" i="1"/>
  <c r="AM94" i="1"/>
  <c r="AN94" i="1"/>
  <c r="AO94" i="1"/>
  <c r="AP94" i="1"/>
  <c r="AQ94" i="1"/>
  <c r="AU94" i="1"/>
  <c r="BE94" i="1"/>
  <c r="Z95" i="1"/>
  <c r="AA95" i="1"/>
  <c r="AC95" i="1"/>
  <c r="AD95" i="1"/>
  <c r="AI95" i="1"/>
  <c r="AJ95" i="1"/>
  <c r="AK95" i="1"/>
  <c r="AL95" i="1"/>
  <c r="AM95" i="1"/>
  <c r="AN95" i="1"/>
  <c r="AO95" i="1"/>
  <c r="AP95" i="1"/>
  <c r="AQ95" i="1"/>
  <c r="AU95" i="1"/>
  <c r="BE95" i="1"/>
  <c r="Z96" i="1"/>
  <c r="AA96" i="1"/>
  <c r="AC96" i="1"/>
  <c r="AD96" i="1"/>
  <c r="AI96" i="1"/>
  <c r="AJ96" i="1"/>
  <c r="AK96" i="1"/>
  <c r="AL96" i="1"/>
  <c r="AM96" i="1"/>
  <c r="AN96" i="1"/>
  <c r="AO96" i="1"/>
  <c r="AP96" i="1"/>
  <c r="AQ96" i="1"/>
  <c r="AU96" i="1"/>
  <c r="BE96" i="1"/>
  <c r="Z97" i="1"/>
  <c r="AA97" i="1"/>
  <c r="AC97" i="1"/>
  <c r="AD97" i="1"/>
  <c r="AI97" i="1"/>
  <c r="AJ97" i="1"/>
  <c r="AK97" i="1"/>
  <c r="AL97" i="1"/>
  <c r="AM97" i="1"/>
  <c r="AN97" i="1"/>
  <c r="AO97" i="1"/>
  <c r="AP97" i="1"/>
  <c r="AQ97" i="1"/>
  <c r="AU97" i="1"/>
  <c r="BE97" i="1"/>
  <c r="Z98" i="1"/>
  <c r="AA98" i="1"/>
  <c r="AC98" i="1"/>
  <c r="AD98" i="1"/>
  <c r="AI98" i="1"/>
  <c r="AJ98" i="1"/>
  <c r="AK98" i="1"/>
  <c r="AL98" i="1"/>
  <c r="AM98" i="1"/>
  <c r="AN98" i="1"/>
  <c r="AO98" i="1"/>
  <c r="AP98" i="1"/>
  <c r="AQ98" i="1"/>
  <c r="AU98" i="1"/>
  <c r="BE98" i="1"/>
  <c r="Z99" i="1"/>
  <c r="AA99" i="1"/>
  <c r="AC99" i="1"/>
  <c r="AD99" i="1"/>
  <c r="AI99" i="1"/>
  <c r="AJ99" i="1"/>
  <c r="AK99" i="1"/>
  <c r="AL99" i="1"/>
  <c r="AM99" i="1"/>
  <c r="AN99" i="1"/>
  <c r="AO99" i="1"/>
  <c r="AP99" i="1"/>
  <c r="AQ99" i="1"/>
  <c r="AU99" i="1"/>
  <c r="BE99" i="1"/>
  <c r="Z100" i="1"/>
  <c r="AA100" i="1"/>
  <c r="AC100" i="1"/>
  <c r="AD100" i="1"/>
  <c r="AI100" i="1"/>
  <c r="AJ100" i="1"/>
  <c r="AK100" i="1"/>
  <c r="AL100" i="1"/>
  <c r="AM100" i="1"/>
  <c r="AN100" i="1"/>
  <c r="AO100" i="1"/>
  <c r="AP100" i="1"/>
  <c r="AQ100" i="1"/>
  <c r="AU100" i="1"/>
  <c r="BE100" i="1"/>
  <c r="Z101" i="1"/>
  <c r="AA101" i="1"/>
  <c r="AC101" i="1"/>
  <c r="AD101" i="1"/>
  <c r="AI101" i="1"/>
  <c r="AJ101" i="1"/>
  <c r="AK101" i="1"/>
  <c r="AL101" i="1"/>
  <c r="AM101" i="1"/>
  <c r="AN101" i="1"/>
  <c r="AO101" i="1"/>
  <c r="AP101" i="1"/>
  <c r="AQ101" i="1"/>
  <c r="AU101" i="1"/>
  <c r="BE101" i="1"/>
  <c r="Z102" i="1"/>
  <c r="AA102" i="1"/>
  <c r="AC102" i="1"/>
  <c r="AD102" i="1"/>
  <c r="AI102" i="1"/>
  <c r="AJ102" i="1"/>
  <c r="AK102" i="1"/>
  <c r="AL102" i="1"/>
  <c r="AM102" i="1"/>
  <c r="AN102" i="1"/>
  <c r="AO102" i="1"/>
  <c r="AP102" i="1"/>
  <c r="AQ102" i="1"/>
  <c r="AU102" i="1"/>
  <c r="BE102" i="1"/>
  <c r="Z103" i="1"/>
  <c r="AA103" i="1"/>
  <c r="AC103" i="1"/>
  <c r="AD103" i="1"/>
  <c r="AI103" i="1"/>
  <c r="AJ103" i="1"/>
  <c r="AK103" i="1"/>
  <c r="AL103" i="1"/>
  <c r="AM103" i="1"/>
  <c r="AN103" i="1"/>
  <c r="AO103" i="1"/>
  <c r="AP103" i="1"/>
  <c r="AQ103" i="1"/>
  <c r="AU103" i="1"/>
  <c r="BE103" i="1"/>
  <c r="Z104" i="1"/>
  <c r="AA104" i="1"/>
  <c r="AC104" i="1"/>
  <c r="AD104" i="1"/>
  <c r="AI104" i="1"/>
  <c r="AJ104" i="1"/>
  <c r="AK104" i="1"/>
  <c r="AL104" i="1"/>
  <c r="AM104" i="1"/>
  <c r="AN104" i="1"/>
  <c r="AO104" i="1"/>
  <c r="AP104" i="1"/>
  <c r="AQ104" i="1"/>
  <c r="AU104" i="1"/>
  <c r="BE104" i="1"/>
  <c r="Z105" i="1"/>
  <c r="AA105" i="1"/>
  <c r="AC105" i="1"/>
  <c r="AD105" i="1"/>
  <c r="AI105" i="1"/>
  <c r="AJ105" i="1"/>
  <c r="AK105" i="1"/>
  <c r="AL105" i="1"/>
  <c r="AM105" i="1"/>
  <c r="AN105" i="1"/>
  <c r="AO105" i="1"/>
  <c r="AP105" i="1"/>
  <c r="AQ105" i="1"/>
  <c r="AU105" i="1"/>
  <c r="BE105" i="1"/>
  <c r="Z106" i="1"/>
  <c r="AA106" i="1"/>
  <c r="AC106" i="1"/>
  <c r="AD106" i="1"/>
  <c r="AI106" i="1"/>
  <c r="AJ106" i="1"/>
  <c r="AK106" i="1"/>
  <c r="AL106" i="1"/>
  <c r="AM106" i="1"/>
  <c r="AN106" i="1"/>
  <c r="AO106" i="1"/>
  <c r="AP106" i="1"/>
  <c r="AQ106" i="1"/>
  <c r="AU106" i="1"/>
  <c r="BE106" i="1"/>
  <c r="Z107" i="1"/>
  <c r="AA107" i="1"/>
  <c r="AC107" i="1"/>
  <c r="AD107" i="1"/>
  <c r="AI107" i="1"/>
  <c r="AJ107" i="1"/>
  <c r="AK107" i="1"/>
  <c r="AL107" i="1"/>
  <c r="AM107" i="1"/>
  <c r="AN107" i="1"/>
  <c r="AO107" i="1"/>
  <c r="AP107" i="1"/>
  <c r="AQ107" i="1"/>
  <c r="AU107" i="1"/>
  <c r="BE107" i="1"/>
  <c r="Z108" i="1"/>
  <c r="AA108" i="1"/>
  <c r="AC108" i="1"/>
  <c r="AD108" i="1"/>
  <c r="AI108" i="1"/>
  <c r="AJ108" i="1"/>
  <c r="AK108" i="1"/>
  <c r="AL108" i="1"/>
  <c r="AM108" i="1"/>
  <c r="AN108" i="1"/>
  <c r="AO108" i="1"/>
  <c r="AP108" i="1"/>
  <c r="AQ108" i="1"/>
  <c r="AU108" i="1"/>
  <c r="BE108" i="1"/>
  <c r="Z109" i="1"/>
  <c r="AA109" i="1"/>
  <c r="AC109" i="1"/>
  <c r="AD109" i="1"/>
  <c r="AI109" i="1"/>
  <c r="AJ109" i="1"/>
  <c r="AK109" i="1"/>
  <c r="AL109" i="1"/>
  <c r="AM109" i="1"/>
  <c r="AN109" i="1"/>
  <c r="AO109" i="1"/>
  <c r="AP109" i="1"/>
  <c r="AQ109" i="1"/>
  <c r="AU109" i="1"/>
  <c r="BE109" i="1"/>
  <c r="Z110" i="1"/>
  <c r="AA110" i="1"/>
  <c r="AC110" i="1"/>
  <c r="AD110" i="1"/>
  <c r="AI110" i="1"/>
  <c r="AJ110" i="1"/>
  <c r="AK110" i="1"/>
  <c r="AL110" i="1"/>
  <c r="AM110" i="1"/>
  <c r="AN110" i="1"/>
  <c r="AO110" i="1"/>
  <c r="AP110" i="1"/>
  <c r="AQ110" i="1"/>
  <c r="AU110" i="1"/>
  <c r="BE110" i="1"/>
  <c r="Z111" i="1"/>
  <c r="AA111" i="1"/>
  <c r="AC111" i="1"/>
  <c r="AD111" i="1"/>
  <c r="AI111" i="1"/>
  <c r="AJ111" i="1"/>
  <c r="AK111" i="1"/>
  <c r="AL111" i="1"/>
  <c r="AM111" i="1"/>
  <c r="AN111" i="1"/>
  <c r="AO111" i="1"/>
  <c r="AP111" i="1"/>
  <c r="AQ111" i="1"/>
  <c r="AU111" i="1"/>
  <c r="BE111" i="1"/>
  <c r="Z112" i="1"/>
  <c r="AA112" i="1"/>
  <c r="AC112" i="1"/>
  <c r="AD112" i="1"/>
  <c r="AI112" i="1"/>
  <c r="AJ112" i="1"/>
  <c r="AK112" i="1"/>
  <c r="AL112" i="1"/>
  <c r="AM112" i="1"/>
  <c r="AN112" i="1"/>
  <c r="AO112" i="1"/>
  <c r="AP112" i="1"/>
  <c r="AQ112" i="1"/>
  <c r="AU112" i="1"/>
  <c r="BE112" i="1"/>
  <c r="Z113" i="1"/>
  <c r="AA113" i="1"/>
  <c r="AC113" i="1"/>
  <c r="AD113" i="1"/>
  <c r="AI113" i="1"/>
  <c r="AJ113" i="1"/>
  <c r="AK113" i="1"/>
  <c r="AL113" i="1"/>
  <c r="AM113" i="1"/>
  <c r="AN113" i="1"/>
  <c r="AO113" i="1"/>
  <c r="AP113" i="1"/>
  <c r="AQ113" i="1"/>
  <c r="AU113" i="1"/>
  <c r="BE113" i="1"/>
  <c r="Z114" i="1"/>
  <c r="AA114" i="1"/>
  <c r="AC114" i="1"/>
  <c r="AD114" i="1"/>
  <c r="AI114" i="1"/>
  <c r="AJ114" i="1"/>
  <c r="AK114" i="1"/>
  <c r="AL114" i="1"/>
  <c r="AM114" i="1"/>
  <c r="AN114" i="1"/>
  <c r="AO114" i="1"/>
  <c r="AP114" i="1"/>
  <c r="AQ114" i="1"/>
  <c r="AU114" i="1"/>
  <c r="BE114" i="1"/>
  <c r="Z115" i="1"/>
  <c r="AA115" i="1"/>
  <c r="AC115" i="1"/>
  <c r="AD115" i="1"/>
  <c r="AI115" i="1"/>
  <c r="AJ115" i="1"/>
  <c r="AK115" i="1"/>
  <c r="AL115" i="1"/>
  <c r="AM115" i="1"/>
  <c r="AN115" i="1"/>
  <c r="AO115" i="1"/>
  <c r="AP115" i="1"/>
  <c r="AQ115" i="1"/>
  <c r="AU115" i="1"/>
  <c r="BE115" i="1"/>
  <c r="Z116" i="1"/>
  <c r="AA116" i="1"/>
  <c r="AC116" i="1"/>
  <c r="AD116" i="1"/>
  <c r="AI116" i="1"/>
  <c r="AJ116" i="1"/>
  <c r="AK116" i="1"/>
  <c r="AL116" i="1"/>
  <c r="AM116" i="1"/>
  <c r="AN116" i="1"/>
  <c r="AO116" i="1"/>
  <c r="AP116" i="1"/>
  <c r="AQ116" i="1"/>
  <c r="AU116" i="1"/>
  <c r="BE116" i="1"/>
  <c r="Z117" i="1"/>
  <c r="AA117" i="1"/>
  <c r="AC117" i="1"/>
  <c r="AD117" i="1"/>
  <c r="AI117" i="1"/>
  <c r="AJ117" i="1"/>
  <c r="AK117" i="1"/>
  <c r="AL117" i="1"/>
  <c r="AM117" i="1"/>
  <c r="AN117" i="1"/>
  <c r="AO117" i="1"/>
  <c r="AP117" i="1"/>
  <c r="AQ117" i="1"/>
  <c r="AU117" i="1"/>
  <c r="BE117" i="1"/>
  <c r="Z118" i="1"/>
  <c r="AA118" i="1"/>
  <c r="AC118" i="1"/>
  <c r="AD118" i="1"/>
  <c r="AI118" i="1"/>
  <c r="AJ118" i="1"/>
  <c r="AK118" i="1"/>
  <c r="AL118" i="1"/>
  <c r="AM118" i="1"/>
  <c r="AN118" i="1"/>
  <c r="AO118" i="1"/>
  <c r="AP118" i="1"/>
  <c r="AQ118" i="1"/>
  <c r="AU118" i="1"/>
  <c r="BE118" i="1"/>
  <c r="Z119" i="1"/>
  <c r="AA119" i="1"/>
  <c r="AC119" i="1"/>
  <c r="AD119" i="1"/>
  <c r="AI119" i="1"/>
  <c r="AJ119" i="1"/>
  <c r="AK119" i="1"/>
  <c r="AL119" i="1"/>
  <c r="AM119" i="1"/>
  <c r="AN119" i="1"/>
  <c r="AO119" i="1"/>
  <c r="AP119" i="1"/>
  <c r="AQ119" i="1"/>
  <c r="AU119" i="1"/>
  <c r="BE119" i="1"/>
  <c r="P223" i="1"/>
  <c r="AU21" i="1"/>
  <c r="AU20" i="1"/>
  <c r="AP21" i="1"/>
  <c r="AQ21" i="1"/>
  <c r="AQ20" i="1"/>
  <c r="AN21" i="1"/>
  <c r="AO21" i="1"/>
  <c r="AP20" i="1"/>
  <c r="AO20" i="1"/>
  <c r="AN20" i="1"/>
  <c r="AJ21" i="1"/>
  <c r="AK21" i="1"/>
  <c r="AL21" i="1"/>
  <c r="AM21" i="1"/>
  <c r="AM20" i="1"/>
  <c r="AL20" i="1"/>
  <c r="AK20" i="1"/>
  <c r="AJ20" i="1"/>
  <c r="AI21" i="1"/>
  <c r="AI20" i="1"/>
  <c r="AD21" i="1"/>
  <c r="AD20" i="1"/>
  <c r="I222" i="1"/>
  <c r="G222" i="1"/>
  <c r="H222" i="1"/>
  <c r="F222" i="1"/>
  <c r="I120" i="1"/>
  <c r="H120" i="1"/>
  <c r="G120" i="1"/>
  <c r="F120" i="1"/>
  <c r="U4" i="2"/>
  <c r="S4" i="2"/>
  <c r="X222" i="1"/>
  <c r="Q222" i="1"/>
  <c r="P222" i="1"/>
  <c r="L222" i="1"/>
  <c r="M222" i="1"/>
  <c r="N222" i="1"/>
  <c r="O222" i="1"/>
  <c r="K222" i="1"/>
  <c r="J222" i="1"/>
  <c r="AH222" i="1"/>
  <c r="AG222" i="1"/>
  <c r="AF222" i="1"/>
  <c r="Y222" i="1"/>
  <c r="W222" i="1"/>
  <c r="V222" i="1"/>
  <c r="U222" i="1"/>
  <c r="T222" i="1"/>
  <c r="S222" i="1"/>
  <c r="R222" i="1"/>
  <c r="R120" i="1"/>
  <c r="Q120" i="1"/>
  <c r="AB21" i="1"/>
  <c r="P120" i="1"/>
  <c r="AF120" i="1"/>
  <c r="AG120" i="1"/>
  <c r="AH120" i="1"/>
  <c r="S120" i="1"/>
  <c r="Z21" i="1"/>
  <c r="AA21" i="1"/>
  <c r="AC21" i="1"/>
  <c r="T120" i="1"/>
  <c r="U120" i="1"/>
  <c r="BE21" i="1"/>
  <c r="W120" i="1"/>
  <c r="V120" i="1"/>
  <c r="X120" i="1"/>
  <c r="L120" i="1"/>
  <c r="M120" i="1"/>
  <c r="N120" i="1"/>
  <c r="O120" i="1"/>
  <c r="K120" i="1"/>
  <c r="J120" i="1"/>
  <c r="AC20" i="1"/>
  <c r="AB20" i="1"/>
  <c r="AA20" i="1"/>
  <c r="Z20" i="1"/>
  <c r="Y120" i="1"/>
  <c r="BF55" i="1" l="1"/>
  <c r="BF95" i="1"/>
  <c r="BF79" i="1"/>
  <c r="BF119" i="1"/>
  <c r="BF111" i="1"/>
  <c r="BF23" i="1"/>
  <c r="AE222" i="1"/>
  <c r="BF39" i="1"/>
  <c r="BF47" i="1"/>
  <c r="BF72" i="1"/>
  <c r="BF56" i="1"/>
  <c r="BF40" i="1"/>
  <c r="BF32" i="1"/>
  <c r="BF105" i="1"/>
  <c r="BF89" i="1"/>
  <c r="BF81" i="1"/>
  <c r="BF73" i="1"/>
  <c r="BF33" i="1"/>
  <c r="BF114" i="1"/>
  <c r="BF106" i="1"/>
  <c r="BF98" i="1"/>
  <c r="BF90" i="1"/>
  <c r="BF82" i="1"/>
  <c r="BF74" i="1"/>
  <c r="BF66" i="1"/>
  <c r="BF58" i="1"/>
  <c r="BF96" i="1"/>
  <c r="BF80" i="1"/>
  <c r="BF97" i="1"/>
  <c r="BF65" i="1"/>
  <c r="BF41" i="1"/>
  <c r="BF115" i="1"/>
  <c r="BF107" i="1"/>
  <c r="BF99" i="1"/>
  <c r="BF91" i="1"/>
  <c r="BF83" i="1"/>
  <c r="BF75" i="1"/>
  <c r="BF67" i="1"/>
  <c r="BF113" i="1"/>
  <c r="BF92" i="1"/>
  <c r="BF44" i="1"/>
  <c r="BF36" i="1"/>
  <c r="BF28" i="1"/>
  <c r="BF221" i="1"/>
  <c r="BF220" i="1"/>
  <c r="BF219" i="1"/>
  <c r="BF218" i="1"/>
  <c r="BF217" i="1"/>
  <c r="BF216" i="1"/>
  <c r="BF215" i="1"/>
  <c r="BF214" i="1"/>
  <c r="BF213" i="1"/>
  <c r="BF212" i="1"/>
  <c r="BF211" i="1"/>
  <c r="BF210" i="1"/>
  <c r="BF209" i="1"/>
  <c r="BF208" i="1"/>
  <c r="BF207" i="1"/>
  <c r="BF206" i="1"/>
  <c r="BF205" i="1"/>
  <c r="BF204" i="1"/>
  <c r="BF203" i="1"/>
  <c r="BF202" i="1"/>
  <c r="BF201" i="1"/>
  <c r="BF200" i="1"/>
  <c r="BF199" i="1"/>
  <c r="BF198" i="1"/>
  <c r="BF197" i="1"/>
  <c r="BF196" i="1"/>
  <c r="BF195" i="1"/>
  <c r="BF194" i="1"/>
  <c r="BF193" i="1"/>
  <c r="BF192" i="1"/>
  <c r="BF191" i="1"/>
  <c r="BF190" i="1"/>
  <c r="BF189" i="1"/>
  <c r="BF188" i="1"/>
  <c r="BF187" i="1"/>
  <c r="BF186" i="1"/>
  <c r="BF185" i="1"/>
  <c r="BF184" i="1"/>
  <c r="BF183" i="1"/>
  <c r="BF103" i="1"/>
  <c r="BF104" i="1"/>
  <c r="BF88" i="1"/>
  <c r="BF64" i="1"/>
  <c r="BF57" i="1"/>
  <c r="BF49" i="1"/>
  <c r="BF25" i="1"/>
  <c r="BF123" i="1"/>
  <c r="BF226" i="1"/>
  <c r="BF328" i="1"/>
  <c r="BF116" i="1"/>
  <c r="BF108" i="1"/>
  <c r="BF100" i="1"/>
  <c r="BF84" i="1"/>
  <c r="BF76" i="1"/>
  <c r="BF68" i="1"/>
  <c r="BF60" i="1"/>
  <c r="BF52" i="1"/>
  <c r="BF117" i="1"/>
  <c r="BF109" i="1"/>
  <c r="BF101" i="1"/>
  <c r="BF93" i="1"/>
  <c r="BF85" i="1"/>
  <c r="BF77" i="1"/>
  <c r="BF69" i="1"/>
  <c r="BF61" i="1"/>
  <c r="BF53" i="1"/>
  <c r="BF31" i="1"/>
  <c r="BF112" i="1"/>
  <c r="BF48" i="1"/>
  <c r="BF24" i="1"/>
  <c r="BF118" i="1"/>
  <c r="BF110" i="1"/>
  <c r="BF102" i="1"/>
  <c r="BF94" i="1"/>
  <c r="BF86" i="1"/>
  <c r="BF78" i="1"/>
  <c r="BF70" i="1"/>
  <c r="BF62" i="1"/>
  <c r="BF54" i="1"/>
  <c r="BF46" i="1"/>
  <c r="BF38" i="1"/>
  <c r="BF30" i="1"/>
  <c r="BF22" i="1"/>
  <c r="BF50" i="1"/>
  <c r="BF42" i="1"/>
  <c r="BF34" i="1"/>
  <c r="BF26" i="1"/>
  <c r="BF225" i="1"/>
  <c r="BF327" i="1"/>
  <c r="BF122" i="1"/>
  <c r="BF59" i="1"/>
  <c r="BF51" i="1"/>
  <c r="BF43" i="1"/>
  <c r="BF35" i="1"/>
  <c r="BF27" i="1"/>
  <c r="BF182" i="1"/>
  <c r="BF181" i="1"/>
  <c r="BF180" i="1"/>
  <c r="BF179" i="1"/>
  <c r="BF178" i="1"/>
  <c r="BF177" i="1"/>
  <c r="BF176" i="1"/>
  <c r="BF175" i="1"/>
  <c r="BF174" i="1"/>
  <c r="BF173" i="1"/>
  <c r="BF172" i="1"/>
  <c r="BF171" i="1"/>
  <c r="BF170" i="1"/>
  <c r="BF169" i="1"/>
  <c r="BF168" i="1"/>
  <c r="BF167" i="1"/>
  <c r="BF166" i="1"/>
  <c r="BF165" i="1"/>
  <c r="BF164" i="1"/>
  <c r="BF163" i="1"/>
  <c r="BF162" i="1"/>
  <c r="BF161" i="1"/>
  <c r="BF160" i="1"/>
  <c r="BF159" i="1"/>
  <c r="BF158" i="1"/>
  <c r="BF157" i="1"/>
  <c r="BF156" i="1"/>
  <c r="BF155" i="1"/>
  <c r="BF154" i="1"/>
  <c r="BF153" i="1"/>
  <c r="BF152" i="1"/>
  <c r="BF151" i="1"/>
  <c r="BF150" i="1"/>
  <c r="BF149" i="1"/>
  <c r="BF148" i="1"/>
  <c r="BF147" i="1"/>
  <c r="BF146" i="1"/>
  <c r="BF145" i="1"/>
  <c r="BF144" i="1"/>
  <c r="BF143" i="1"/>
  <c r="BF142" i="1"/>
  <c r="BF141" i="1"/>
  <c r="BF140" i="1"/>
  <c r="BF139" i="1"/>
  <c r="BF138" i="1"/>
  <c r="BF137" i="1"/>
  <c r="BF136" i="1"/>
  <c r="BF135" i="1"/>
  <c r="BF134" i="1"/>
  <c r="BF133" i="1"/>
  <c r="BF132" i="1"/>
  <c r="BF131" i="1"/>
  <c r="BF130" i="1"/>
  <c r="BF129" i="1"/>
  <c r="BF128" i="1"/>
  <c r="BF127" i="1"/>
  <c r="BF126" i="1"/>
  <c r="BF125" i="1"/>
  <c r="BF124" i="1"/>
  <c r="BF324" i="1"/>
  <c r="BF323" i="1"/>
  <c r="BF322" i="1"/>
  <c r="BF321" i="1"/>
  <c r="BF320" i="1"/>
  <c r="BF319" i="1"/>
  <c r="BF318" i="1"/>
  <c r="BF317" i="1"/>
  <c r="BF316" i="1"/>
  <c r="BF315" i="1"/>
  <c r="BF314" i="1"/>
  <c r="BF313" i="1"/>
  <c r="BF312" i="1"/>
  <c r="BF311" i="1"/>
  <c r="BF310" i="1"/>
  <c r="BF309" i="1"/>
  <c r="BF308" i="1"/>
  <c r="BF307" i="1"/>
  <c r="BF306" i="1"/>
  <c r="BF305" i="1"/>
  <c r="BF304" i="1"/>
  <c r="BF303" i="1"/>
  <c r="BF302" i="1"/>
  <c r="BF301" i="1"/>
  <c r="BF300" i="1"/>
  <c r="BF299" i="1"/>
  <c r="BF298" i="1"/>
  <c r="BF297" i="1"/>
  <c r="BF296" i="1"/>
  <c r="BF295" i="1"/>
  <c r="BF294" i="1"/>
  <c r="BF293" i="1"/>
  <c r="BF292" i="1"/>
  <c r="BF291" i="1"/>
  <c r="BF290" i="1"/>
  <c r="BF289" i="1"/>
  <c r="BF288" i="1"/>
  <c r="BF287" i="1"/>
  <c r="BF286" i="1"/>
  <c r="BF285" i="1"/>
  <c r="BF284" i="1"/>
  <c r="BF283" i="1"/>
  <c r="BF282" i="1"/>
  <c r="BF281" i="1"/>
  <c r="BF280" i="1"/>
  <c r="BF279" i="1"/>
  <c r="BF278" i="1"/>
  <c r="BF277" i="1"/>
  <c r="BF276" i="1"/>
  <c r="BF275" i="1"/>
  <c r="BF274" i="1"/>
  <c r="BF273" i="1"/>
  <c r="BF272" i="1"/>
  <c r="BF271" i="1"/>
  <c r="BF270" i="1"/>
  <c r="BF269" i="1"/>
  <c r="BF268" i="1"/>
  <c r="BF267" i="1"/>
  <c r="BF266" i="1"/>
  <c r="BF265" i="1"/>
  <c r="BF264" i="1"/>
  <c r="BF263" i="1"/>
  <c r="BF262" i="1"/>
  <c r="BF261" i="1"/>
  <c r="BF260" i="1"/>
  <c r="BF259" i="1"/>
  <c r="BF258" i="1"/>
  <c r="BF257" i="1"/>
  <c r="BF256" i="1"/>
  <c r="BF255" i="1"/>
  <c r="BF254" i="1"/>
  <c r="BF253" i="1"/>
  <c r="BF252" i="1"/>
  <c r="BF251" i="1"/>
  <c r="BF250" i="1"/>
  <c r="BF249" i="1"/>
  <c r="BF248" i="1"/>
  <c r="BF247" i="1"/>
  <c r="BF246" i="1"/>
  <c r="BF245" i="1"/>
  <c r="BF244" i="1"/>
  <c r="BF243" i="1"/>
  <c r="BF242" i="1"/>
  <c r="BF241" i="1"/>
  <c r="BF240" i="1"/>
  <c r="BF239" i="1"/>
  <c r="BF238" i="1"/>
  <c r="BF237" i="1"/>
  <c r="BF236" i="1"/>
  <c r="BF235" i="1"/>
  <c r="BF234" i="1"/>
  <c r="BF233" i="1"/>
  <c r="BF232" i="1"/>
  <c r="BF231" i="1"/>
  <c r="BF230" i="1"/>
  <c r="BF229" i="1"/>
  <c r="BF228" i="1"/>
  <c r="BF227" i="1"/>
  <c r="BF426" i="1"/>
  <c r="BF425" i="1"/>
  <c r="BF424" i="1"/>
  <c r="BF423" i="1"/>
  <c r="BF422" i="1"/>
  <c r="BF421" i="1"/>
  <c r="BF420" i="1"/>
  <c r="BF419" i="1"/>
  <c r="BF418" i="1"/>
  <c r="BF417" i="1"/>
  <c r="BF416" i="1"/>
  <c r="BF415" i="1"/>
  <c r="BF414" i="1"/>
  <c r="BF45" i="1"/>
  <c r="BF37" i="1"/>
  <c r="BF29" i="1"/>
  <c r="BF413" i="1"/>
  <c r="BF412" i="1"/>
  <c r="BF411" i="1"/>
  <c r="BF410" i="1"/>
  <c r="BF409" i="1"/>
  <c r="BF408" i="1"/>
  <c r="BF407" i="1"/>
  <c r="BF406" i="1"/>
  <c r="BF405" i="1"/>
  <c r="BF404" i="1"/>
  <c r="BF403" i="1"/>
  <c r="BF402" i="1"/>
  <c r="BF401" i="1"/>
  <c r="BF400" i="1"/>
  <c r="BF399" i="1"/>
  <c r="BF398" i="1"/>
  <c r="BF397" i="1"/>
  <c r="BF396" i="1"/>
  <c r="BF395" i="1"/>
  <c r="BF394" i="1"/>
  <c r="BF393" i="1"/>
  <c r="BF392" i="1"/>
  <c r="BF391" i="1"/>
  <c r="BF390" i="1"/>
  <c r="BF389" i="1"/>
  <c r="BF388" i="1"/>
  <c r="BF387" i="1"/>
  <c r="BF386" i="1"/>
  <c r="BF385" i="1"/>
  <c r="BF384" i="1"/>
  <c r="BF383" i="1"/>
  <c r="BF382" i="1"/>
  <c r="BF381" i="1"/>
  <c r="BF380" i="1"/>
  <c r="BF379" i="1"/>
  <c r="BF378" i="1"/>
  <c r="BF377" i="1"/>
  <c r="BF376" i="1"/>
  <c r="BF375" i="1"/>
  <c r="BF374" i="1"/>
  <c r="BF373" i="1"/>
  <c r="BF372" i="1"/>
  <c r="BF371" i="1"/>
  <c r="BF370" i="1"/>
  <c r="BF369" i="1"/>
  <c r="BF368" i="1"/>
  <c r="BF367" i="1"/>
  <c r="BF366" i="1"/>
  <c r="BF365" i="1"/>
  <c r="BF364" i="1"/>
  <c r="BF363" i="1"/>
  <c r="BF362" i="1"/>
  <c r="BF361" i="1"/>
  <c r="BF360" i="1"/>
  <c r="BF359" i="1"/>
  <c r="BF358" i="1"/>
  <c r="BF357" i="1"/>
  <c r="BF356" i="1"/>
  <c r="BF355" i="1"/>
  <c r="BF354" i="1"/>
  <c r="BF353" i="1"/>
  <c r="BF352" i="1"/>
  <c r="BF351" i="1"/>
  <c r="BF350" i="1"/>
  <c r="BF349" i="1"/>
  <c r="BF348" i="1"/>
  <c r="BF347" i="1"/>
  <c r="BF346" i="1"/>
  <c r="BF345" i="1"/>
  <c r="BF344" i="1"/>
  <c r="BF343" i="1"/>
  <c r="BF342" i="1"/>
  <c r="BF341" i="1"/>
  <c r="BF340" i="1"/>
  <c r="BF339" i="1"/>
  <c r="BF338" i="1"/>
  <c r="BF337" i="1"/>
  <c r="BF336" i="1"/>
  <c r="BF335" i="1"/>
  <c r="BF334" i="1"/>
  <c r="BF333" i="1"/>
  <c r="BF332" i="1"/>
  <c r="BF331" i="1"/>
  <c r="BF330" i="1"/>
  <c r="BF329" i="1"/>
  <c r="BF21" i="1"/>
  <c r="BF20" i="1"/>
  <c r="AR325" i="1"/>
  <c r="AR222" i="1"/>
  <c r="O223" i="1"/>
  <c r="W428" i="1"/>
  <c r="Z325" i="1"/>
  <c r="O428" i="1"/>
  <c r="AD120" i="1"/>
  <c r="AU120" i="1"/>
  <c r="AW223" i="1"/>
  <c r="BE120" i="1"/>
  <c r="AT325" i="1"/>
  <c r="AT120" i="1"/>
  <c r="F428" i="1"/>
  <c r="AP325" i="1"/>
  <c r="S223" i="1"/>
  <c r="BA223" i="1"/>
  <c r="AN427" i="1"/>
  <c r="BE427" i="1"/>
  <c r="AA427" i="1"/>
  <c r="AJ427" i="1"/>
  <c r="V428" i="1"/>
  <c r="L428" i="1"/>
  <c r="AU427" i="1"/>
  <c r="AM427" i="1"/>
  <c r="AB427" i="1"/>
  <c r="AQ427" i="1"/>
  <c r="AI427" i="1"/>
  <c r="AD427" i="1"/>
  <c r="AT427" i="1"/>
  <c r="AS427" i="1"/>
  <c r="AC427" i="1"/>
  <c r="AE427" i="1"/>
  <c r="AK427" i="1"/>
  <c r="AP427" i="1"/>
  <c r="AL427" i="1"/>
  <c r="AO427" i="1"/>
  <c r="Z427" i="1"/>
  <c r="AY428" i="1"/>
  <c r="M428" i="1"/>
  <c r="AW428" i="1"/>
  <c r="R428" i="1"/>
  <c r="K428" i="1"/>
  <c r="Y428" i="1"/>
  <c r="J428" i="1"/>
  <c r="T428" i="1"/>
  <c r="S428" i="1"/>
  <c r="U428" i="1"/>
  <c r="N428" i="1"/>
  <c r="BA428" i="1"/>
  <c r="BE325" i="1"/>
  <c r="AJ325" i="1"/>
  <c r="AU325" i="1"/>
  <c r="AL325" i="1"/>
  <c r="AS325" i="1"/>
  <c r="AK325" i="1"/>
  <c r="AO325" i="1"/>
  <c r="AD325" i="1"/>
  <c r="AM325" i="1"/>
  <c r="AC325" i="1"/>
  <c r="AN325" i="1"/>
  <c r="AB325" i="1"/>
  <c r="AQ325" i="1"/>
  <c r="AI325" i="1"/>
  <c r="AA325" i="1"/>
  <c r="G428" i="1"/>
  <c r="H428" i="1"/>
  <c r="X428" i="1"/>
  <c r="I428" i="1"/>
  <c r="BE222" i="1"/>
  <c r="AU222" i="1"/>
  <c r="AM222" i="1"/>
  <c r="AB222" i="1"/>
  <c r="AK222" i="1"/>
  <c r="AS222" i="1"/>
  <c r="AQ222" i="1"/>
  <c r="AT222" i="1"/>
  <c r="AL222" i="1"/>
  <c r="AA222" i="1"/>
  <c r="AJ222" i="1"/>
  <c r="AD222" i="1"/>
  <c r="AI222" i="1"/>
  <c r="AO222" i="1"/>
  <c r="AN222" i="1"/>
  <c r="AC222" i="1"/>
  <c r="BD223" i="1"/>
  <c r="AY223" i="1"/>
  <c r="R223" i="1"/>
  <c r="BC223" i="1"/>
  <c r="BD428" i="1"/>
  <c r="BC428" i="1"/>
  <c r="T223" i="1"/>
  <c r="U223" i="1"/>
  <c r="AP222" i="1"/>
  <c r="F223" i="1"/>
  <c r="H223" i="1"/>
  <c r="AO120" i="1"/>
  <c r="AB120" i="1"/>
  <c r="Z222" i="1"/>
  <c r="K223" i="1"/>
  <c r="I223" i="1"/>
  <c r="AK120" i="1"/>
  <c r="G223" i="1"/>
  <c r="J223" i="1"/>
  <c r="M223" i="1"/>
  <c r="Y223" i="1"/>
  <c r="V223" i="1"/>
  <c r="AJ120" i="1"/>
  <c r="AN120" i="1"/>
  <c r="N223" i="1"/>
  <c r="W223" i="1"/>
  <c r="AC120" i="1"/>
  <c r="AI120" i="1"/>
  <c r="L223" i="1"/>
  <c r="AA120" i="1"/>
  <c r="X223" i="1"/>
  <c r="Z120" i="1"/>
  <c r="AM120" i="1"/>
  <c r="AR120" i="1"/>
  <c r="AS120" i="1"/>
  <c r="AQ120" i="1"/>
  <c r="AL120" i="1"/>
  <c r="AP120" i="1"/>
  <c r="AI428" i="1" l="1"/>
  <c r="AE120" i="1"/>
  <c r="AE223" i="1" s="1"/>
  <c r="AW429" i="1"/>
  <c r="AR427" i="1"/>
  <c r="AR428" i="1" s="1"/>
  <c r="AT428" i="1"/>
  <c r="W429" i="1"/>
  <c r="O429" i="1"/>
  <c r="V429" i="1"/>
  <c r="AS223" i="1"/>
  <c r="Z428" i="1"/>
  <c r="AD223" i="1"/>
  <c r="AU223" i="1"/>
  <c r="S429" i="1"/>
  <c r="BE223" i="1"/>
  <c r="AY429" i="1"/>
  <c r="AE428" i="1"/>
  <c r="AS428" i="1"/>
  <c r="AT223" i="1"/>
  <c r="AM223" i="1"/>
  <c r="AP428" i="1"/>
  <c r="AJ223" i="1"/>
  <c r="F429" i="1"/>
  <c r="AL223" i="1"/>
  <c r="AO223" i="1"/>
  <c r="AD428" i="1"/>
  <c r="AI223" i="1"/>
  <c r="T429" i="1"/>
  <c r="AK223" i="1"/>
  <c r="AO428" i="1"/>
  <c r="AU428" i="1"/>
  <c r="AR223" i="1"/>
  <c r="BA429" i="1"/>
  <c r="L429" i="1"/>
  <c r="AN223" i="1"/>
  <c r="AA428" i="1"/>
  <c r="BE428" i="1"/>
  <c r="AN428" i="1"/>
  <c r="Y429" i="1"/>
  <c r="AK428" i="1"/>
  <c r="AC428" i="1"/>
  <c r="AM428" i="1"/>
  <c r="AL428" i="1"/>
  <c r="AQ428" i="1"/>
  <c r="BF427" i="1"/>
  <c r="K429" i="1"/>
  <c r="AJ428" i="1"/>
  <c r="AB428" i="1"/>
  <c r="R429" i="1"/>
  <c r="U429" i="1"/>
  <c r="M429" i="1"/>
  <c r="H429" i="1"/>
  <c r="J429" i="1"/>
  <c r="N429" i="1"/>
  <c r="BF325" i="1"/>
  <c r="G429" i="1"/>
  <c r="X429" i="1"/>
  <c r="I429" i="1"/>
  <c r="AA223" i="1"/>
  <c r="BC429" i="1"/>
  <c r="AQ223" i="1"/>
  <c r="BF222" i="1"/>
  <c r="AB223" i="1"/>
  <c r="AP223" i="1"/>
  <c r="AC223" i="1"/>
  <c r="BD429" i="1"/>
  <c r="Z223" i="1"/>
  <c r="Z429" i="1" s="1"/>
  <c r="BF120" i="1"/>
  <c r="AI429" i="1" l="1"/>
  <c r="AS429" i="1"/>
  <c r="AT429" i="1"/>
  <c r="AA429" i="1"/>
  <c r="AD429" i="1"/>
  <c r="AE429" i="1"/>
  <c r="AU429" i="1"/>
  <c r="BE429" i="1"/>
  <c r="AM429" i="1"/>
  <c r="AP429" i="1"/>
  <c r="AN429" i="1"/>
  <c r="AO429" i="1"/>
  <c r="AJ429" i="1"/>
  <c r="AL429" i="1"/>
  <c r="AR429" i="1"/>
  <c r="AK429" i="1"/>
  <c r="AC429" i="1"/>
  <c r="AB429" i="1"/>
  <c r="AQ429" i="1"/>
  <c r="BF428" i="1"/>
  <c r="BF223" i="1"/>
  <c r="BF4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Vitaliy Shirokobokov</author>
    <author>admin</author>
    <author>RePack by SPecialiST</author>
    <author>Vitaliy</author>
  </authors>
  <commentList>
    <comment ref="Z15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AA15" authorId="0" shapeId="0" xr:uid="{00000000-0006-0000-0000-000002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AB15" authorId="1" shapeId="0" xr:uid="{00000000-0006-0000-0000-000003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AC15" authorId="0" shapeId="0" xr:uid="{00000000-0006-0000-0000-000004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AD15" authorId="2" shapeId="0" xr:uid="{00000000-0006-0000-0000-000005000000}">
      <text>
        <r>
          <rPr>
            <b/>
            <sz val="11"/>
            <color indexed="81"/>
            <rFont val="Tahoma"/>
            <family val="2"/>
            <charset val="204"/>
          </rPr>
          <t>10%    бакалавр
20%    магістр</t>
        </r>
      </text>
    </comment>
    <comment ref="AE15" authorId="2" shapeId="0" xr:uid="{00000000-0006-0000-0000-000006000000}">
      <text>
        <r>
          <rPr>
            <b/>
            <sz val="12"/>
            <color indexed="81"/>
            <rFont val="Tahoma"/>
            <family val="2"/>
            <charset val="204"/>
          </rPr>
          <t xml:space="preserve">
до 2год на групу</t>
        </r>
      </text>
    </comment>
    <comment ref="AF15" authorId="2" shapeId="0" xr:uid="{00000000-0006-0000-0000-000007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AG15" authorId="2" shapeId="0" xr:uid="{00000000-0006-0000-0000-000008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AN15" authorId="0" shapeId="0" xr:uid="{00000000-0006-0000-0000-000009000000}">
      <text>
        <r>
          <rPr>
            <b/>
            <sz val="12"/>
            <color indexed="81"/>
            <rFont val="Tahoma"/>
            <family val="2"/>
            <charset val="204"/>
          </rPr>
          <t xml:space="preserve">
2 год на одну групу</t>
        </r>
      </text>
    </comment>
    <comment ref="AO15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до 2год на групу</t>
        </r>
      </text>
    </comment>
    <comment ref="AI16" authorId="0" shapeId="0" xr:uid="{00000000-0006-0000-0000-00000B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AJ16" authorId="0" shapeId="0" xr:uid="{00000000-0006-0000-0000-00000C000000}">
      <text>
        <r>
          <rPr>
            <b/>
            <sz val="12"/>
            <color indexed="81"/>
            <rFont val="Tahoma"/>
            <family val="2"/>
            <charset val="204"/>
          </rPr>
          <t>до 3 год на один проект</t>
        </r>
      </text>
    </comment>
    <comment ref="AL16" authorId="0" shapeId="0" xr:uid="{00000000-0006-0000-0000-00000D000000}">
      <text>
        <r>
          <rPr>
            <b/>
            <sz val="12"/>
            <color indexed="81"/>
            <rFont val="Tahoma"/>
            <family val="2"/>
            <charset val="204"/>
          </rPr>
          <t>до 2 год на одну роботу</t>
        </r>
      </text>
    </comment>
    <comment ref="AP16" authorId="1" shapeId="0" xr:uid="{00000000-0006-0000-0000-00000E000000}">
      <text>
        <r>
          <rPr>
            <b/>
            <sz val="12"/>
            <color indexed="81"/>
            <rFont val="Tahoma"/>
            <family val="2"/>
            <charset val="204"/>
          </rPr>
          <t>до 3 год на одну групу</t>
        </r>
      </text>
    </comment>
    <comment ref="AQ1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до 4 год на одну групу</t>
        </r>
      </text>
    </comment>
    <comment ref="AR17" authorId="1" shapeId="0" xr:uid="{00000000-0006-0000-0000-000010000000}">
      <text>
        <r>
          <rPr>
            <b/>
            <sz val="12"/>
            <color indexed="81"/>
            <rFont val="Tahoma"/>
            <family val="2"/>
            <charset val="204"/>
          </rPr>
          <t>до 10 - годин керівнику
до 1 - години консультанту
до 1 - години нормо-контроль
до 0.5 год на 1 студента (голові та кожному члену комісії)</t>
        </r>
      </text>
    </comment>
    <comment ref="AS17" authorId="0" shapeId="0" xr:uid="{00000000-0006-0000-0000-000011000000}">
      <text>
        <r>
          <rPr>
            <b/>
            <sz val="12"/>
            <color indexed="81"/>
            <rFont val="Tahoma"/>
            <family val="2"/>
            <charset val="204"/>
          </rPr>
          <t>до 4 годин на академ групу (кожному члену комісії)
Перевірка - 0,3 год на студента (голові та кожному члену комісії)</t>
        </r>
      </text>
    </comment>
    <comment ref="AT17" authorId="1" shapeId="0" xr:uid="{00000000-0006-0000-0000-000012000000}">
      <text>
        <r>
          <rPr>
            <b/>
            <sz val="12"/>
            <color indexed="81"/>
            <rFont val="Tahoma"/>
            <family val="2"/>
            <charset val="204"/>
          </rPr>
          <t>до 28 - годин керівнику
до 1 - години консультанту
до 1 - година нормо-контроль
до 0.5 год на 1 студента (голові та кожному члену комісії)</t>
        </r>
      </text>
    </comment>
    <comment ref="AU17" authorId="0" shapeId="0" xr:uid="{00000000-0006-0000-0000-000013000000}">
      <text>
        <r>
          <rPr>
            <b/>
            <sz val="12"/>
            <color indexed="81"/>
            <rFont val="Tahoma"/>
            <family val="2"/>
            <charset val="204"/>
          </rPr>
          <t>до 4 годин на академ групу (кожному члену комісії)
Перевірка - 0,3 год на студента (голові та кожному члену комісії)</t>
        </r>
      </text>
    </comment>
    <comment ref="AV17" authorId="3" shapeId="0" xr:uid="{D5AE8900-A4F3-4F59-AC56-E3387CB378D9}">
      <text>
        <r>
          <rPr>
            <b/>
            <sz val="12"/>
            <color indexed="81"/>
            <rFont val="Tahoma"/>
            <family val="2"/>
            <charset val="204"/>
          </rPr>
          <t>до 3 годин
1 година на день на групу</t>
        </r>
      </text>
    </comment>
    <comment ref="AX17" authorId="3" shapeId="0" xr:uid="{2364F70A-F12C-4AC4-8631-5766DA038BC6}">
      <text>
        <r>
          <rPr>
            <b/>
            <sz val="12"/>
            <color indexed="81"/>
            <rFont val="Tahoma"/>
            <family val="2"/>
            <charset val="204"/>
          </rPr>
          <t>до 3 годин на тиждень
на групу</t>
        </r>
      </text>
    </comment>
    <comment ref="AZ17" authorId="3" shapeId="0" xr:uid="{19E7AEEE-F376-4F6F-8CBC-9591DA17FCBD}">
      <text>
        <r>
          <rPr>
            <b/>
            <sz val="12"/>
            <color indexed="81"/>
            <rFont val="Tahoma"/>
            <family val="2"/>
            <charset val="204"/>
          </rPr>
          <t>до 3 годин на тиждень
на групу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B17" authorId="3" shapeId="0" xr:uid="{B47E9E32-EC33-41C3-A348-2B8ADD441FDA}">
      <text>
        <r>
          <rPr>
            <b/>
            <sz val="12"/>
            <color indexed="81"/>
            <rFont val="Tahoma"/>
            <family val="2"/>
            <charset val="204"/>
          </rPr>
          <t>до 1 години на тиждень
на 1 студента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Vitaliy Shirokobokov</author>
    <author>admin</author>
    <author>RePack by SPecialiST</author>
  </authors>
  <commentList>
    <comment ref="A1" authorId="0" shapeId="0" xr:uid="{00000000-0006-0000-01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B1" authorId="0" shapeId="0" xr:uid="{00000000-0006-0000-0100-000002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C1" authorId="1" shapeId="0" xr:uid="{00000000-0006-0000-0100-000003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D1" authorId="0" shapeId="0" xr:uid="{00000000-0006-0000-0100-000004000000}">
      <text>
        <r>
          <rPr>
            <b/>
            <sz val="12"/>
            <color indexed="81"/>
            <rFont val="Tahoma"/>
            <family val="2"/>
            <charset val="204"/>
          </rPr>
          <t xml:space="preserve">
1година на групу</t>
        </r>
      </text>
    </comment>
    <comment ref="E1" authorId="2" shapeId="0" xr:uid="{00000000-0006-0000-0100-000005000000}">
      <text>
        <r>
          <rPr>
            <b/>
            <sz val="11"/>
            <color indexed="81"/>
            <rFont val="Tahoma"/>
            <family val="2"/>
            <charset val="204"/>
          </rPr>
          <t>10%    бакалавр
20%    магістр</t>
        </r>
      </text>
    </comment>
    <comment ref="F1" authorId="2" shapeId="0" xr:uid="{00000000-0006-0000-0100-000006000000}">
      <text>
        <r>
          <rPr>
            <b/>
            <sz val="12"/>
            <color indexed="81"/>
            <rFont val="Tahoma"/>
            <family val="2"/>
            <charset val="204"/>
          </rPr>
          <t xml:space="preserve">
до 2год на групу</t>
        </r>
      </text>
    </comment>
    <comment ref="G1" authorId="2" shapeId="0" xr:uid="{00000000-0006-0000-0100-000007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H1" authorId="2" shapeId="0" xr:uid="{00000000-0006-0000-0100-000008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O1" authorId="0" shapeId="0" xr:uid="{00000000-0006-0000-0100-000009000000}">
      <text>
        <r>
          <rPr>
            <b/>
            <sz val="12"/>
            <color indexed="81"/>
            <rFont val="Tahoma"/>
            <family val="2"/>
            <charset val="204"/>
          </rPr>
          <t xml:space="preserve">
2 год на одну групу</t>
        </r>
      </text>
    </comment>
    <comment ref="P1" authorId="2" shapeId="0" xr:uid="{00000000-0006-0000-0100-00000A00000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до 2год на групу</t>
        </r>
      </text>
    </comment>
    <comment ref="J2" authorId="0" shapeId="0" xr:uid="{00000000-0006-0000-0100-00000B000000}">
      <text>
        <r>
          <rPr>
            <b/>
            <sz val="12"/>
            <color indexed="81"/>
            <rFont val="Tahoma"/>
            <family val="2"/>
            <charset val="204"/>
          </rPr>
          <t>до 0,25 год на одну роботу</t>
        </r>
      </text>
    </comment>
    <comment ref="K2" authorId="0" shapeId="0" xr:uid="{00000000-0006-0000-0100-00000C000000}">
      <text>
        <r>
          <rPr>
            <b/>
            <sz val="12"/>
            <color indexed="81"/>
            <rFont val="Tahoma"/>
            <family val="2"/>
            <charset val="204"/>
          </rPr>
          <t>до 3 год на один проект</t>
        </r>
      </text>
    </comment>
    <comment ref="M2" authorId="0" shapeId="0" xr:uid="{00000000-0006-0000-0100-00000D000000}">
      <text>
        <r>
          <rPr>
            <b/>
            <sz val="12"/>
            <color indexed="81"/>
            <rFont val="Tahoma"/>
            <family val="2"/>
            <charset val="204"/>
          </rPr>
          <t>до 2 год на одну роботу</t>
        </r>
      </text>
    </comment>
    <comment ref="Q2" authorId="1" shapeId="0" xr:uid="{00000000-0006-0000-0100-00000E000000}">
      <text>
        <r>
          <rPr>
            <b/>
            <sz val="12"/>
            <color indexed="81"/>
            <rFont val="Tahoma"/>
            <family val="2"/>
            <charset val="204"/>
          </rPr>
          <t>до 3 год на одну групу</t>
        </r>
      </text>
    </comment>
    <comment ref="R2" authorId="0" shapeId="0" xr:uid="{00000000-0006-0000-01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до 4 год на одну групу</t>
        </r>
      </text>
    </comment>
    <comment ref="S3" authorId="1" shapeId="0" xr:uid="{00000000-0006-0000-0100-000010000000}">
      <text>
        <r>
          <rPr>
            <b/>
            <sz val="12"/>
            <color indexed="81"/>
            <rFont val="Tahoma"/>
            <family val="2"/>
            <charset val="204"/>
          </rPr>
          <t>до 10 - годин керівнику
до 1 - години консультанту
до 1 - години нормо-контроль
до 0.5 год на 1 студента (голові та кожному члену комісії)</t>
        </r>
      </text>
    </comment>
    <comment ref="T3" authorId="0" shapeId="0" xr:uid="{00000000-0006-0000-0100-000011000000}">
      <text>
        <r>
          <rPr>
            <b/>
            <sz val="12"/>
            <color indexed="81"/>
            <rFont val="Tahoma"/>
            <family val="2"/>
            <charset val="204"/>
          </rPr>
          <t>до 4 годин на академ групу (кожному члену комісії)
Перевірка - 0,3 год на студента (голові та кожному члену комісії)</t>
        </r>
      </text>
    </comment>
    <comment ref="U3" authorId="1" shapeId="0" xr:uid="{00000000-0006-0000-0100-000012000000}">
      <text>
        <r>
          <rPr>
            <b/>
            <sz val="12"/>
            <color indexed="81"/>
            <rFont val="Tahoma"/>
            <family val="2"/>
            <charset val="204"/>
          </rPr>
          <t>до 28 - годин керівнику
до 1 - години консультанту
до 1 - година нормо-контроль
до 0.5 год на 1 студента (голові та кожному члену комісії)</t>
        </r>
      </text>
    </comment>
    <comment ref="V3" authorId="0" shapeId="0" xr:uid="{00000000-0006-0000-0100-000013000000}">
      <text>
        <r>
          <rPr>
            <b/>
            <sz val="12"/>
            <color indexed="81"/>
            <rFont val="Tahoma"/>
            <family val="2"/>
            <charset val="204"/>
          </rPr>
          <t>до 4 годин на академ групу (кожному члену комісії)
Перевірка - 0,3 год на студента (голові та кожному члену комісії)</t>
        </r>
      </text>
    </comment>
    <comment ref="W3" authorId="0" shapeId="0" xr:uid="{00000000-0006-0000-0100-000014000000}">
      <text>
        <r>
          <rPr>
            <b/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1"/>
            <color indexed="81"/>
            <rFont val="Tahoma"/>
            <family val="2"/>
            <charset val="204"/>
          </rPr>
          <t>до 3 годин
1 година на день на групу</t>
        </r>
      </text>
    </comment>
    <comment ref="X3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1"/>
            <color indexed="81"/>
            <rFont val="Tahoma"/>
            <family val="2"/>
            <charset val="204"/>
          </rPr>
          <t>до 3 годин на тиждень
на групу</t>
        </r>
      </text>
    </comment>
    <comment ref="Y3" authorId="0" shapeId="0" xr:uid="{00000000-0006-0000-0100-000016000000}">
      <text>
        <r>
          <rPr>
            <b/>
            <sz val="11"/>
            <color indexed="81"/>
            <rFont val="Tahoma"/>
            <family val="2"/>
            <charset val="204"/>
          </rPr>
          <t>до 3 годин на тиждень
на групу</t>
        </r>
      </text>
    </comment>
    <comment ref="Z3" authorId="0" shapeId="0" xr:uid="{00000000-0006-0000-0100-000017000000}">
      <text>
        <r>
          <rPr>
            <b/>
            <sz val="11"/>
            <color indexed="81"/>
            <rFont val="Tahoma"/>
            <family val="2"/>
            <charset val="204"/>
          </rPr>
          <t>до 1 години на тиждень
на 1 студента</t>
        </r>
      </text>
    </comment>
  </commentList>
</comments>
</file>

<file path=xl/sharedStrings.xml><?xml version="1.0" encoding="utf-8"?>
<sst xmlns="http://schemas.openxmlformats.org/spreadsheetml/2006/main" count="267" uniqueCount="177">
  <si>
    <t>№ 
з/п</t>
  </si>
  <si>
    <t>усні</t>
  </si>
  <si>
    <t>Інші види</t>
  </si>
  <si>
    <t>Кількість потоків  (лекційні)</t>
  </si>
  <si>
    <t>Кількість підгруп (лабораторних)</t>
  </si>
  <si>
    <t>Екзамени</t>
  </si>
  <si>
    <t>Розрахунок годин</t>
  </si>
  <si>
    <t xml:space="preserve">Інші види </t>
  </si>
  <si>
    <t>(підпис)</t>
  </si>
  <si>
    <t>Загальний обсяг дисципліни</t>
  </si>
  <si>
    <t>КР</t>
  </si>
  <si>
    <t xml:space="preserve">КП </t>
  </si>
  <si>
    <t>КП</t>
  </si>
  <si>
    <t>Передбачено навчальним планом</t>
  </si>
  <si>
    <t xml:space="preserve">бакалаври </t>
  </si>
  <si>
    <t>магістри</t>
  </si>
  <si>
    <t>фахові</t>
  </si>
  <si>
    <t>загальні</t>
  </si>
  <si>
    <t>Керівництво 
практикою</t>
  </si>
  <si>
    <t>Всього за рік по кафедрі</t>
  </si>
  <si>
    <t>Затверджую</t>
  </si>
  <si>
    <t>Назва навчальних
дисциплін і видів навчальної
роботи</t>
  </si>
  <si>
    <t>Читання лекцій</t>
  </si>
  <si>
    <t>Проведення лабораторних занять</t>
  </si>
  <si>
    <t>Проведення практичних занять</t>
  </si>
  <si>
    <t>Проведення семінарських занять</t>
  </si>
  <si>
    <t>Дипломні проекти (роботи)</t>
  </si>
  <si>
    <t xml:space="preserve">Заліки </t>
  </si>
  <si>
    <t>Проведення консультацій з навчальних дисциплін протягом семестру</t>
  </si>
  <si>
    <t>Проведення  екзаменаційних консультацій</t>
  </si>
  <si>
    <t>Перевірка і приймання 
контрольних (модульних)
робіт, що виконуються під час самостійної роботи</t>
  </si>
  <si>
    <t>Проведення 
семестрових екзаменів</t>
  </si>
  <si>
    <t>Практика (тижні)</t>
  </si>
  <si>
    <t>Кількість студентів</t>
  </si>
  <si>
    <t>Кількість груп</t>
  </si>
  <si>
    <t>Дипломування</t>
  </si>
  <si>
    <t>РГЗ, РГР</t>
  </si>
  <si>
    <t>Проведення заліку</t>
  </si>
  <si>
    <t>(прізвище та ініціали)</t>
  </si>
  <si>
    <t>Декан                                   _______________________          ___________________________</t>
  </si>
  <si>
    <t>Перевірка і приймання 
контрольних (модульних)
робіт, що виконуються під час аудиторних занять</t>
  </si>
  <si>
    <t>Всього за семестр</t>
  </si>
  <si>
    <t>Атестація</t>
  </si>
  <si>
    <t xml:space="preserve">ЗАОЧНА весняний семестр </t>
  </si>
  <si>
    <t xml:space="preserve">ЗАОЧНА осінній семестр </t>
  </si>
  <si>
    <t>ДЕННА весняний семестр</t>
  </si>
  <si>
    <t>ДЕННА осінній семестр</t>
  </si>
  <si>
    <t>Всього за рік денна</t>
  </si>
  <si>
    <t>Всього за рік заочна</t>
  </si>
  <si>
    <t>Керівництво аспірантами, докторантами, здобувачами, стажуванням викладачів</t>
  </si>
  <si>
    <t>Керівник навчального відділу     _______________________                ___________________________</t>
  </si>
  <si>
    <t xml:space="preserve">Національний університет «Запорізька політехніка» </t>
  </si>
  <si>
    <t>Форма № 5</t>
  </si>
  <si>
    <t>«____» ________________20______ року</t>
  </si>
  <si>
    <t>Курс навчання</t>
  </si>
  <si>
    <t>Проведення індивідуальних занять</t>
  </si>
  <si>
    <t>Керівництво і приймання індивідуальних завдань</t>
  </si>
  <si>
    <t>Рефератів, аналітичних 
оглядів, перекладів</t>
  </si>
  <si>
    <t>Розрахункових, графічних та 
розрахунково-графічних
 робіт</t>
  </si>
  <si>
    <t>«_______»___________________20______року</t>
  </si>
  <si>
    <t>Індивідуальні заняття, 
контрольні роботи</t>
  </si>
  <si>
    <t>Проведення індівідуальних занять</t>
  </si>
  <si>
    <t>Проведення кваліфікаційного екзамену</t>
  </si>
  <si>
    <t>фах</t>
  </si>
  <si>
    <t>е.п.</t>
  </si>
  <si>
    <t>з.</t>
  </si>
  <si>
    <t>аб</t>
  </si>
  <si>
    <t>дп/др.(б)</t>
  </si>
  <si>
    <t>навчальна</t>
  </si>
  <si>
    <t>виробнича</t>
  </si>
  <si>
    <t>педагогічна</t>
  </si>
  <si>
    <t>переддипломна</t>
  </si>
  <si>
    <t>Шифр групи (груп)</t>
  </si>
  <si>
    <t>Код спеціальності (спеціальностей)</t>
  </si>
  <si>
    <t>у формы тестування або письмовий екзамен</t>
  </si>
  <si>
    <t>(Ім'я ПРІЗВИЩЄ)</t>
  </si>
  <si>
    <t>бак</t>
  </si>
  <si>
    <t>маг</t>
  </si>
  <si>
    <t>голова комісії</t>
  </si>
  <si>
    <t>членів комісії</t>
  </si>
  <si>
    <t>голові та кожному члену комісії</t>
  </si>
  <si>
    <t>Керівник</t>
  </si>
  <si>
    <t>Консультант</t>
  </si>
  <si>
    <t>Нормо-контроль</t>
  </si>
  <si>
    <t>%</t>
  </si>
  <si>
    <t>Ректор      ____________   __________________________</t>
  </si>
  <si>
    <t>Кафедра</t>
  </si>
  <si>
    <t>*Транспортні технології</t>
  </si>
  <si>
    <t>*Технологія авіаційних двигунів</t>
  </si>
  <si>
    <t>*Технологія машинобудування</t>
  </si>
  <si>
    <t>*Металорізальні верстати та інструменти</t>
  </si>
  <si>
    <t>*Деталі машин і підйомно-транспортні механізми</t>
  </si>
  <si>
    <t>*Обробка металів тиском</t>
  </si>
  <si>
    <t xml:space="preserve">  Математика</t>
  </si>
  <si>
    <t>*Фізичне матеріалознавство</t>
  </si>
  <si>
    <t>*Машини і технологія ливарного виробництва</t>
  </si>
  <si>
    <t>*Інтегровані технології зварювання та моделювання конструкцій</t>
  </si>
  <si>
    <t>Електротехнічний</t>
  </si>
  <si>
    <t>*Електропостачання промислових підприємств</t>
  </si>
  <si>
    <t>*Електричні машини</t>
  </si>
  <si>
    <t>*Електричні та електронні апарати</t>
  </si>
  <si>
    <t>*Електропривод та автоматизація промислових установок</t>
  </si>
  <si>
    <t xml:space="preserve">  Фізика</t>
  </si>
  <si>
    <t>*Композиційні матеріали, хімія та технології</t>
  </si>
  <si>
    <t>*Дизайн</t>
  </si>
  <si>
    <t xml:space="preserve">  Охорона праці і навколишнього середовища</t>
  </si>
  <si>
    <t>Інформаційної безпеки та електронних комунікацій</t>
  </si>
  <si>
    <t>*Радіотехніка та телекомунікації</t>
  </si>
  <si>
    <t>*Інформаційна безпека та наноелектроніка</t>
  </si>
  <si>
    <t>*Інформаційні технології електронних засобів</t>
  </si>
  <si>
    <t>Комп'ютерних наук і технологій</t>
  </si>
  <si>
    <t>*Комп’ютерні системи та мережі</t>
  </si>
  <si>
    <t>*Програмні засоби</t>
  </si>
  <si>
    <t>*Системний аналіз та обчислювальна математика</t>
  </si>
  <si>
    <t xml:space="preserve">*Маркетинг та логістика </t>
  </si>
  <si>
    <t>Гуманітарний</t>
  </si>
  <si>
    <t xml:space="preserve">  Українознавство та загальна мовна підготовка</t>
  </si>
  <si>
    <t xml:space="preserve">  Філософія</t>
  </si>
  <si>
    <t>*Управління фізичною культурою та спортом</t>
  </si>
  <si>
    <t>*Фізична терапія та ерготерапія</t>
  </si>
  <si>
    <t>*Туристичний, готельний та ресторанний бізнес</t>
  </si>
  <si>
    <t>*Економіка та митна справа</t>
  </si>
  <si>
    <t>*Конституційне, адміністративне та трудове право</t>
  </si>
  <si>
    <t>*Кримінальне, цивільне та міжнародне право</t>
  </si>
  <si>
    <t>*Психологія</t>
  </si>
  <si>
    <t>*Журналістика</t>
  </si>
  <si>
    <t>Центр доуніверситетської підготовки</t>
  </si>
  <si>
    <t>* - випускові кафедри</t>
  </si>
  <si>
    <t>факультети, кафедри</t>
  </si>
  <si>
    <t>Факультет</t>
  </si>
  <si>
    <t>ОБСЯГ НАВЧАЛЬНОЇ РОБОТИ на</t>
  </si>
  <si>
    <t>н.р.</t>
  </si>
  <si>
    <r>
      <rPr>
        <b/>
        <sz val="16"/>
        <rFont val="Arial"/>
        <family val="2"/>
        <charset val="204"/>
      </rPr>
      <t xml:space="preserve">/  </t>
    </r>
    <r>
      <rPr>
        <b/>
        <sz val="12"/>
        <rFont val="Arial"/>
        <family val="2"/>
        <charset val="204"/>
      </rPr>
      <t>20</t>
    </r>
  </si>
  <si>
    <t>Розрахункових, графічних та розрахунково-графічних робіт</t>
  </si>
  <si>
    <t>Юридичний</t>
  </si>
  <si>
    <t>Соціальних наук</t>
  </si>
  <si>
    <t xml:space="preserve">Транспортний </t>
  </si>
  <si>
    <t>Машинобудівний</t>
  </si>
  <si>
    <t xml:space="preserve">Інженерно-фізичний </t>
  </si>
  <si>
    <t>Будівництва, архітектури та дизайну</t>
  </si>
  <si>
    <t>Управління фізичною культурою та спортом</t>
  </si>
  <si>
    <t>Завідувач кафедри            _______________________          ___________________________
                                            _______________________          ___________________________</t>
  </si>
  <si>
    <t>*Автомобілі, теплові двигуни та гібридні енергетичні установки</t>
  </si>
  <si>
    <t xml:space="preserve">  Теоретична та прикладна механіка</t>
  </si>
  <si>
    <t>*Будівельне виробництво та управління проектами</t>
  </si>
  <si>
    <t>*Іноземна філологія та переклад</t>
  </si>
  <si>
    <t xml:space="preserve"> *Спеціальна освіта</t>
  </si>
  <si>
    <t xml:space="preserve"> *Фізична культура, олімпійські та неолімпійські види спорту</t>
  </si>
  <si>
    <t>*Облік та фінанси</t>
  </si>
  <si>
    <t>*Менеджмент та адміністрування</t>
  </si>
  <si>
    <t>*Цифрові технології в бізнесі та економіці</t>
  </si>
  <si>
    <t xml:space="preserve">*Бізнес та управління </t>
  </si>
  <si>
    <t>*Політологія та загальноправові дисципліни</t>
  </si>
  <si>
    <t xml:space="preserve">*Соціальна робота </t>
  </si>
  <si>
    <t>Навчальний центр "Освіта для бізнесу та кар'єри"</t>
  </si>
  <si>
    <t>Центр іншомовної підготовки "Лінгвістичний центр"</t>
  </si>
  <si>
    <t>Військова кафедра</t>
  </si>
  <si>
    <t>Бізнес-технологій та економіки</t>
  </si>
  <si>
    <t>досципліна 1</t>
  </si>
  <si>
    <t>досципліна 2</t>
  </si>
  <si>
    <t>досципліна 3</t>
  </si>
  <si>
    <t>досципліна 4</t>
  </si>
  <si>
    <t>Інститути,факультети,кафедри</t>
  </si>
  <si>
    <t>ТФ</t>
  </si>
  <si>
    <t>МФ</t>
  </si>
  <si>
    <t>ІФФ</t>
  </si>
  <si>
    <t>ЕТФ</t>
  </si>
  <si>
    <t>ФБАД</t>
  </si>
  <si>
    <t>ФІБЕК</t>
  </si>
  <si>
    <t>ФКНТ</t>
  </si>
  <si>
    <t>ГФ</t>
  </si>
  <si>
    <t>ФУФКС</t>
  </si>
  <si>
    <t>ФБТтаЕ</t>
  </si>
  <si>
    <t>ЮФ</t>
  </si>
  <si>
    <t>ФСН</t>
  </si>
  <si>
    <t>Наказ №272 від 06.06.24 Про зміни в організаційній структурі університету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</si>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</sst>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33" x14ac:knownFonts="1"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9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9"/>
      <color indexed="81"/>
      <name val="Tahoma"/>
      <family val="2"/>
      <charset val="204"/>
    </font>
    <font>
      <sz val="9"/>
      <color rgb="FF0070C0"/>
      <name val="Arial Cyr"/>
      <charset val="204"/>
    </font>
    <font>
      <b/>
      <sz val="9"/>
      <color rgb="FF0070C0"/>
      <name val="Arial Cyr"/>
      <charset val="204"/>
    </font>
    <font>
      <b/>
      <sz val="12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sz val="9"/>
      <color rgb="FFC00000"/>
      <name val="Arial Cyr"/>
      <charset val="204"/>
    </font>
    <font>
      <b/>
      <sz val="9"/>
      <color rgb="FFC00000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family val="2"/>
      <charset val="204"/>
    </font>
    <font>
      <b/>
      <sz val="16"/>
      <name val="Arial"/>
      <family val="2"/>
      <charset val="204"/>
    </font>
    <font>
      <sz val="10"/>
      <name val="Arial Cyr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9"/>
      <color indexed="81"/>
      <name val="Tahoma"/>
      <family val="2"/>
      <charset val="204"/>
    </font>
    <font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23" fillId="0" borderId="0"/>
  </cellStyleXfs>
  <cellXfs count="226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14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164" fontId="20" fillId="0" borderId="4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7" fillId="3" borderId="30" xfId="0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165" fontId="21" fillId="0" borderId="11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2" fillId="2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textRotation="90"/>
    </xf>
    <xf numFmtId="0" fontId="23" fillId="0" borderId="0" xfId="2"/>
    <xf numFmtId="0" fontId="6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vertical="center"/>
    </xf>
    <xf numFmtId="0" fontId="25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vertical="center"/>
    </xf>
    <xf numFmtId="0" fontId="27" fillId="0" borderId="1" xfId="2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0" fontId="25" fillId="0" borderId="1" xfId="2" applyFont="1" applyBorder="1"/>
    <xf numFmtId="0" fontId="11" fillId="0" borderId="1" xfId="2" applyFont="1" applyBorder="1" applyAlignment="1">
      <alignment vertical="center"/>
    </xf>
    <xf numFmtId="0" fontId="11" fillId="0" borderId="1" xfId="2" applyFont="1" applyBorder="1"/>
    <xf numFmtId="0" fontId="27" fillId="0" borderId="1" xfId="2" applyFont="1" applyBorder="1"/>
    <xf numFmtId="0" fontId="29" fillId="0" borderId="1" xfId="2" applyFont="1" applyBorder="1" applyAlignment="1">
      <alignment vertical="center"/>
    </xf>
    <xf numFmtId="0" fontId="23" fillId="0" borderId="1" xfId="2" applyBorder="1"/>
    <xf numFmtId="0" fontId="7" fillId="0" borderId="34" xfId="2" applyFont="1" applyBorder="1"/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textRotation="90"/>
    </xf>
    <xf numFmtId="0" fontId="4" fillId="6" borderId="1" xfId="0" applyFont="1" applyFill="1" applyBorder="1" applyAlignment="1">
      <alignment horizontal="center" vertical="center" textRotation="90"/>
    </xf>
    <xf numFmtId="0" fontId="4" fillId="6" borderId="1" xfId="1" applyFont="1" applyFill="1" applyBorder="1" applyAlignment="1">
      <alignment horizontal="center" vertical="center" textRotation="90" wrapText="1"/>
    </xf>
    <xf numFmtId="0" fontId="4" fillId="6" borderId="1" xfId="0" applyFont="1" applyFill="1" applyBorder="1" applyAlignment="1">
      <alignment horizontal="center" vertical="center" textRotation="90" wrapText="1"/>
    </xf>
    <xf numFmtId="0" fontId="29" fillId="0" borderId="1" xfId="2" applyFont="1" applyBorder="1"/>
    <xf numFmtId="0" fontId="5" fillId="6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164" fontId="17" fillId="7" borderId="13" xfId="0" applyNumberFormat="1" applyFont="1" applyFill="1" applyBorder="1" applyAlignment="1">
      <alignment horizontal="center" vertical="center"/>
    </xf>
    <xf numFmtId="164" fontId="17" fillId="7" borderId="11" xfId="0" applyNumberFormat="1" applyFont="1" applyFill="1" applyBorder="1" applyAlignment="1">
      <alignment horizontal="center" vertical="center"/>
    </xf>
    <xf numFmtId="164" fontId="17" fillId="7" borderId="12" xfId="0" applyNumberFormat="1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164" fontId="20" fillId="8" borderId="1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horizontal="center" vertical="center" textRotation="90" wrapText="1"/>
    </xf>
    <xf numFmtId="0" fontId="4" fillId="0" borderId="20" xfId="1" applyFont="1" applyBorder="1" applyAlignment="1">
      <alignment horizontal="center" vertical="center" textRotation="90" wrapText="1"/>
    </xf>
    <xf numFmtId="0" fontId="4" fillId="0" borderId="16" xfId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textRotation="90" wrapText="1" shrinkToFit="1"/>
    </xf>
    <xf numFmtId="0" fontId="4" fillId="0" borderId="16" xfId="1" applyFont="1" applyBorder="1" applyAlignment="1">
      <alignment horizontal="center" vertical="center" textRotation="90" wrapText="1" shrinkToFit="1"/>
    </xf>
    <xf numFmtId="0" fontId="4" fillId="0" borderId="7" xfId="1" applyFont="1" applyBorder="1" applyAlignment="1">
      <alignment horizontal="center" vertical="center" textRotation="90"/>
    </xf>
    <xf numFmtId="0" fontId="4" fillId="0" borderId="16" xfId="1" applyFont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textRotation="90" wrapText="1"/>
    </xf>
    <xf numFmtId="0" fontId="4" fillId="4" borderId="16" xfId="0" applyFont="1" applyFill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90"/>
    </xf>
    <xf numFmtId="0" fontId="4" fillId="0" borderId="20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 textRotation="90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/>
    </xf>
    <xf numFmtId="0" fontId="4" fillId="6" borderId="10" xfId="0" applyFont="1" applyFill="1" applyBorder="1" applyAlignment="1">
      <alignment horizontal="center" vertical="center" textRotation="90"/>
    </xf>
    <xf numFmtId="0" fontId="4" fillId="6" borderId="37" xfId="0" applyFont="1" applyFill="1" applyBorder="1" applyAlignment="1">
      <alignment horizontal="center" vertical="center" textRotation="90"/>
    </xf>
    <xf numFmtId="0" fontId="4" fillId="6" borderId="36" xfId="0" applyFont="1" applyFill="1" applyBorder="1" applyAlignment="1">
      <alignment horizontal="center" vertical="center" textRotation="90"/>
    </xf>
    <xf numFmtId="0" fontId="4" fillId="6" borderId="7" xfId="0" applyFont="1" applyFill="1" applyBorder="1" applyAlignment="1">
      <alignment horizontal="center" vertical="center" textRotation="90" wrapText="1"/>
    </xf>
    <xf numFmtId="0" fontId="4" fillId="6" borderId="20" xfId="0" applyFont="1" applyFill="1" applyBorder="1" applyAlignment="1">
      <alignment horizontal="center" vertical="center" textRotation="90" wrapText="1"/>
    </xf>
    <xf numFmtId="0" fontId="4" fillId="6" borderId="16" xfId="0" applyFont="1" applyFill="1" applyBorder="1" applyAlignment="1">
      <alignment horizontal="center" vertical="center" textRotation="90" wrapText="1"/>
    </xf>
    <xf numFmtId="0" fontId="4" fillId="6" borderId="7" xfId="1" applyFont="1" applyFill="1" applyBorder="1" applyAlignment="1">
      <alignment horizontal="center" vertical="center" textRotation="90" wrapText="1"/>
    </xf>
    <xf numFmtId="0" fontId="4" fillId="6" borderId="20" xfId="1" applyFont="1" applyFill="1" applyBorder="1" applyAlignment="1">
      <alignment horizontal="center" vertical="center" textRotation="90" wrapText="1"/>
    </xf>
    <xf numFmtId="0" fontId="4" fillId="6" borderId="16" xfId="1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textRotation="90"/>
    </xf>
    <xf numFmtId="0" fontId="4" fillId="6" borderId="16" xfId="1" applyFont="1" applyFill="1" applyBorder="1" applyAlignment="1">
      <alignment horizontal="center" vertical="center" textRotation="90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 textRotation="90" wrapText="1" shrinkToFit="1"/>
    </xf>
    <xf numFmtId="0" fontId="4" fillId="6" borderId="16" xfId="1" applyFont="1" applyFill="1" applyBorder="1" applyAlignment="1">
      <alignment horizontal="center" vertical="center" textRotation="90" wrapText="1" shrinkToFit="1"/>
    </xf>
    <xf numFmtId="0" fontId="32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20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right"/>
    </xf>
    <xf numFmtId="0" fontId="7" fillId="0" borderId="34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0" fillId="0" borderId="1" xfId="0" applyFont="1" applyBorder="1" applyAlignment="1">
      <alignment horizontal="right"/>
    </xf>
    <xf numFmtId="0" fontId="10" fillId="0" borderId="1" xfId="0" applyFont="1" applyBorder="1" applyAlignment="1">
      <alignment vertical="center" textRotation="90" wrapText="1"/>
    </xf>
    <xf numFmtId="0" fontId="25" fillId="0" borderId="7" xfId="0" applyFont="1" applyBorder="1" applyAlignment="1">
      <alignment horizontal="center" vertical="center" textRotation="90"/>
    </xf>
    <xf numFmtId="0" fontId="25" fillId="0" borderId="20" xfId="0" applyFont="1" applyBorder="1" applyAlignment="1">
      <alignment horizontal="center" vertical="center" textRotation="90"/>
    </xf>
    <xf numFmtId="0" fontId="25" fillId="0" borderId="16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 wrapText="1"/>
    </xf>
    <xf numFmtId="0" fontId="24" fillId="0" borderId="16" xfId="0" applyFont="1" applyBorder="1" applyAlignment="1">
      <alignment horizontal="center" vertical="center" textRotation="90" wrapText="1"/>
    </xf>
    <xf numFmtId="0" fontId="24" fillId="0" borderId="7" xfId="0" applyFont="1" applyBorder="1" applyAlignment="1">
      <alignment horizontal="center" vertical="center" textRotation="90" wrapText="1"/>
    </xf>
    <xf numFmtId="0" fontId="10" fillId="0" borderId="7" xfId="0" applyFont="1" applyBorder="1" applyAlignment="1">
      <alignment horizontal="center" vertical="center" textRotation="90"/>
    </xf>
    <xf numFmtId="0" fontId="10" fillId="0" borderId="20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11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42"/>
  <sheetViews>
    <sheetView showZeros="0" tabSelected="1" topLeftCell="R10" zoomScaleNormal="100" workbookViewId="0">
      <selection activeCell="AE21" sqref="AE21"/>
    </sheetView>
  </sheetViews>
  <sheetFormatPr defaultColWidth="9.140625" defaultRowHeight="12" outlineLevelRow="1" x14ac:dyDescent="0.2"/>
  <cols>
    <col min="1" max="1" width="4.140625" style="3" bestFit="1" customWidth="1"/>
    <col min="2" max="2" width="30.42578125" style="3" customWidth="1"/>
    <col min="3" max="3" width="7.85546875" style="3" customWidth="1"/>
    <col min="4" max="4" width="4" style="3" customWidth="1"/>
    <col min="5" max="5" width="9.85546875" style="3" customWidth="1"/>
    <col min="6" max="6" width="7.28515625" style="3" customWidth="1"/>
    <col min="7" max="8" width="6.7109375" style="3" customWidth="1"/>
    <col min="9" max="9" width="6.5703125" style="3" customWidth="1"/>
    <col min="10" max="10" width="8.140625" style="3" customWidth="1"/>
    <col min="11" max="11" width="7.28515625" style="3" customWidth="1"/>
    <col min="12" max="12" width="6.85546875" style="3" customWidth="1"/>
    <col min="13" max="17" width="6.42578125" style="3" customWidth="1"/>
    <col min="18" max="18" width="8.7109375" style="3" customWidth="1"/>
    <col min="19" max="21" width="6.42578125" style="3" customWidth="1"/>
    <col min="22" max="22" width="8.140625" style="3" customWidth="1"/>
    <col min="23" max="25" width="6.42578125" style="3" customWidth="1"/>
    <col min="26" max="26" width="7.42578125" style="3" customWidth="1"/>
    <col min="27" max="30" width="6.42578125" style="3" customWidth="1"/>
    <col min="31" max="31" width="7.42578125" style="3" customWidth="1"/>
    <col min="32" max="32" width="8.7109375" style="3" customWidth="1"/>
    <col min="33" max="33" width="9.85546875" style="3" customWidth="1"/>
    <col min="34" max="35" width="7.42578125" style="3" customWidth="1"/>
    <col min="36" max="36" width="6.5703125" style="3" customWidth="1"/>
    <col min="37" max="37" width="7.140625" style="3" customWidth="1"/>
    <col min="38" max="38" width="6.7109375" style="3" customWidth="1"/>
    <col min="39" max="39" width="7.42578125" style="3" customWidth="1"/>
    <col min="40" max="40" width="5.42578125" style="3" customWidth="1"/>
    <col min="41" max="41" width="6.140625" style="3" customWidth="1"/>
    <col min="42" max="42" width="7.5703125" style="3" bestFit="1" customWidth="1"/>
    <col min="43" max="43" width="5.42578125" style="3" customWidth="1"/>
    <col min="44" max="44" width="6.7109375" style="3" customWidth="1"/>
    <col min="45" max="45" width="7" style="3" customWidth="1"/>
    <col min="46" max="46" width="6.42578125" style="3" customWidth="1"/>
    <col min="47" max="47" width="6.7109375" style="3" customWidth="1"/>
    <col min="48" max="48" width="2.28515625" style="3" customWidth="1"/>
    <col min="49" max="49" width="8.7109375" style="3" customWidth="1"/>
    <col min="50" max="50" width="2.28515625" style="3" customWidth="1"/>
    <col min="51" max="51" width="8.7109375" style="3" customWidth="1"/>
    <col min="52" max="52" width="2.28515625" style="3" customWidth="1"/>
    <col min="53" max="53" width="8.7109375" style="3" customWidth="1"/>
    <col min="54" max="54" width="2.28515625" style="3" customWidth="1"/>
    <col min="55" max="55" width="8.7109375" style="3" customWidth="1"/>
    <col min="56" max="56" width="7.28515625" style="3" hidden="1" customWidth="1"/>
    <col min="57" max="57" width="5.42578125" style="3" customWidth="1"/>
    <col min="58" max="58" width="9.85546875" style="3" customWidth="1"/>
    <col min="59" max="16384" width="9.140625" style="3"/>
  </cols>
  <sheetData>
    <row r="1" spans="1:58" ht="12.75" x14ac:dyDescent="0.2"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156" t="s">
        <v>52</v>
      </c>
      <c r="BF1" s="156"/>
    </row>
    <row r="2" spans="1:58" s="2" customFormat="1" ht="12.75" x14ac:dyDescent="0.2">
      <c r="A2" s="157" t="s">
        <v>20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58" s="2" customFormat="1" ht="12.75" x14ac:dyDescent="0.2">
      <c r="A3" s="4"/>
      <c r="B3" s="4"/>
      <c r="C3" s="4"/>
      <c r="D3" s="4"/>
      <c r="E3" s="4"/>
      <c r="F3" s="4"/>
      <c r="G3" s="4"/>
      <c r="H3" s="4"/>
    </row>
    <row r="4" spans="1:58" s="5" customFormat="1" ht="18" x14ac:dyDescent="0.2">
      <c r="A4" s="159" t="s">
        <v>85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Q4" s="37"/>
      <c r="R4" s="37"/>
      <c r="S4" s="37"/>
      <c r="T4" s="162" t="s">
        <v>51</v>
      </c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37"/>
      <c r="AH4" s="37"/>
      <c r="AI4" s="37"/>
      <c r="AJ4" s="37"/>
      <c r="AK4" s="37"/>
      <c r="AL4" s="37"/>
      <c r="AM4" s="37"/>
      <c r="AN4" s="37"/>
    </row>
    <row r="5" spans="1:58" s="5" customFormat="1" ht="14.25" x14ac:dyDescent="0.2">
      <c r="E5" s="2" t="s">
        <v>8</v>
      </c>
      <c r="H5" s="2" t="s">
        <v>38</v>
      </c>
      <c r="J5" s="164"/>
      <c r="K5" s="164"/>
    </row>
    <row r="6" spans="1:58" s="6" customFormat="1" ht="12.75" x14ac:dyDescent="0.2">
      <c r="A6" s="160" t="s">
        <v>59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58" ht="15.7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</row>
    <row r="8" spans="1:58" s="8" customFormat="1" ht="20.25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55" t="s">
        <v>130</v>
      </c>
      <c r="V8" s="155"/>
      <c r="W8" s="155"/>
      <c r="X8" s="155"/>
      <c r="Y8" s="155"/>
      <c r="Z8" s="155"/>
      <c r="AA8" s="97">
        <v>20</v>
      </c>
      <c r="AB8" s="98">
        <v>24</v>
      </c>
      <c r="AC8" s="9" t="s">
        <v>132</v>
      </c>
      <c r="AD8" s="98">
        <v>25</v>
      </c>
      <c r="AE8" s="97" t="s">
        <v>131</v>
      </c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</row>
    <row r="9" spans="1:58" s="8" customFormat="1" ht="15.75" x14ac:dyDescent="0.2">
      <c r="B9" s="7"/>
      <c r="C9" s="7"/>
      <c r="D9" s="9"/>
      <c r="E9" s="9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2" customFormat="1" ht="15" x14ac:dyDescent="0.2">
      <c r="B10" s="76" t="s">
        <v>86</v>
      </c>
      <c r="C10" s="163" t="s">
        <v>93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</row>
    <row r="11" spans="1:58" s="12" customFormat="1" ht="12.75" x14ac:dyDescent="0.2">
      <c r="B11" s="9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AR11" s="13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</row>
    <row r="12" spans="1:58" s="12" customFormat="1" ht="15" x14ac:dyDescent="0.2">
      <c r="B12" s="76" t="s">
        <v>129</v>
      </c>
      <c r="C12" s="163" t="s">
        <v>110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</row>
    <row r="13" spans="1:58" s="12" customFormat="1" ht="13.5" thickBo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</row>
    <row r="14" spans="1:58" s="1" customFormat="1" thickTop="1" x14ac:dyDescent="0.2">
      <c r="A14" s="141" t="s">
        <v>0</v>
      </c>
      <c r="B14" s="149" t="s">
        <v>21</v>
      </c>
      <c r="C14" s="140" t="s">
        <v>73</v>
      </c>
      <c r="D14" s="140" t="s">
        <v>54</v>
      </c>
      <c r="E14" s="140" t="s">
        <v>72</v>
      </c>
      <c r="F14" s="140" t="s">
        <v>33</v>
      </c>
      <c r="G14" s="140" t="s">
        <v>34</v>
      </c>
      <c r="H14" s="140" t="s">
        <v>3</v>
      </c>
      <c r="I14" s="140" t="s">
        <v>4</v>
      </c>
      <c r="J14" s="143" t="s">
        <v>13</v>
      </c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5"/>
      <c r="Z14" s="167" t="s">
        <v>6</v>
      </c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9"/>
    </row>
    <row r="15" spans="1:58" s="1" customFormat="1" ht="11.25" customHeight="1" x14ac:dyDescent="0.2">
      <c r="A15" s="142"/>
      <c r="B15" s="150"/>
      <c r="C15" s="139"/>
      <c r="D15" s="139"/>
      <c r="E15" s="139"/>
      <c r="F15" s="139"/>
      <c r="G15" s="139"/>
      <c r="H15" s="139"/>
      <c r="I15" s="139"/>
      <c r="J15" s="170" t="s">
        <v>9</v>
      </c>
      <c r="K15" s="151" t="s">
        <v>22</v>
      </c>
      <c r="L15" s="139" t="s">
        <v>24</v>
      </c>
      <c r="M15" s="139" t="s">
        <v>23</v>
      </c>
      <c r="N15" s="139" t="s">
        <v>25</v>
      </c>
      <c r="O15" s="139" t="s">
        <v>55</v>
      </c>
      <c r="P15" s="114" t="s">
        <v>32</v>
      </c>
      <c r="Q15" s="114" t="s">
        <v>60</v>
      </c>
      <c r="R15" s="114" t="s">
        <v>26</v>
      </c>
      <c r="S15" s="114" t="s">
        <v>42</v>
      </c>
      <c r="T15" s="114" t="s">
        <v>27</v>
      </c>
      <c r="U15" s="114" t="s">
        <v>5</v>
      </c>
      <c r="V15" s="151" t="s">
        <v>11</v>
      </c>
      <c r="W15" s="146" t="s">
        <v>10</v>
      </c>
      <c r="X15" s="146" t="s">
        <v>36</v>
      </c>
      <c r="Y15" s="179" t="s">
        <v>7</v>
      </c>
      <c r="Z15" s="173" t="s">
        <v>22</v>
      </c>
      <c r="AA15" s="114" t="s">
        <v>24</v>
      </c>
      <c r="AB15" s="117" t="s">
        <v>23</v>
      </c>
      <c r="AC15" s="117" t="s">
        <v>25</v>
      </c>
      <c r="AD15" s="117" t="s">
        <v>61</v>
      </c>
      <c r="AE15" s="117" t="s">
        <v>28</v>
      </c>
      <c r="AF15" s="117" t="s">
        <v>40</v>
      </c>
      <c r="AG15" s="117" t="s">
        <v>30</v>
      </c>
      <c r="AH15" s="176" t="s">
        <v>56</v>
      </c>
      <c r="AI15" s="178"/>
      <c r="AJ15" s="178"/>
      <c r="AK15" s="178"/>
      <c r="AL15" s="178"/>
      <c r="AM15" s="177"/>
      <c r="AN15" s="114" t="s">
        <v>37</v>
      </c>
      <c r="AO15" s="117" t="s">
        <v>29</v>
      </c>
      <c r="AP15" s="176" t="s">
        <v>31</v>
      </c>
      <c r="AQ15" s="177"/>
      <c r="AR15" s="120" t="s">
        <v>42</v>
      </c>
      <c r="AS15" s="125"/>
      <c r="AT15" s="125"/>
      <c r="AU15" s="121"/>
      <c r="AV15" s="133" t="s">
        <v>18</v>
      </c>
      <c r="AW15" s="134"/>
      <c r="AX15" s="134"/>
      <c r="AY15" s="134"/>
      <c r="AZ15" s="134"/>
      <c r="BA15" s="134"/>
      <c r="BB15" s="134"/>
      <c r="BC15" s="135"/>
      <c r="BD15" s="130" t="s">
        <v>49</v>
      </c>
      <c r="BE15" s="114" t="s">
        <v>2</v>
      </c>
      <c r="BF15" s="122" t="s">
        <v>41</v>
      </c>
    </row>
    <row r="16" spans="1:58" s="1" customFormat="1" ht="11.25" x14ac:dyDescent="0.2">
      <c r="A16" s="142"/>
      <c r="B16" s="150"/>
      <c r="C16" s="139"/>
      <c r="D16" s="139"/>
      <c r="E16" s="139"/>
      <c r="F16" s="139"/>
      <c r="G16" s="139"/>
      <c r="H16" s="139"/>
      <c r="I16" s="139"/>
      <c r="J16" s="171"/>
      <c r="K16" s="151"/>
      <c r="L16" s="139"/>
      <c r="M16" s="139"/>
      <c r="N16" s="139"/>
      <c r="O16" s="139"/>
      <c r="P16" s="115"/>
      <c r="Q16" s="115"/>
      <c r="R16" s="115"/>
      <c r="S16" s="115"/>
      <c r="T16" s="115"/>
      <c r="U16" s="115"/>
      <c r="V16" s="151"/>
      <c r="W16" s="147"/>
      <c r="X16" s="147"/>
      <c r="Y16" s="179"/>
      <c r="Z16" s="174"/>
      <c r="AA16" s="115"/>
      <c r="AB16" s="118"/>
      <c r="AC16" s="118"/>
      <c r="AD16" s="118"/>
      <c r="AE16" s="118"/>
      <c r="AF16" s="118"/>
      <c r="AG16" s="118"/>
      <c r="AH16" s="114" t="s">
        <v>57</v>
      </c>
      <c r="AI16" s="117" t="s">
        <v>58</v>
      </c>
      <c r="AJ16" s="120" t="s">
        <v>12</v>
      </c>
      <c r="AK16" s="121"/>
      <c r="AL16" s="120" t="s">
        <v>10</v>
      </c>
      <c r="AM16" s="121"/>
      <c r="AN16" s="115"/>
      <c r="AO16" s="118"/>
      <c r="AP16" s="126" t="s">
        <v>74</v>
      </c>
      <c r="AQ16" s="128" t="s">
        <v>1</v>
      </c>
      <c r="AR16" s="120" t="s">
        <v>14</v>
      </c>
      <c r="AS16" s="121"/>
      <c r="AT16" s="120" t="s">
        <v>15</v>
      </c>
      <c r="AU16" s="121"/>
      <c r="AV16" s="136"/>
      <c r="AW16" s="137"/>
      <c r="AX16" s="137"/>
      <c r="AY16" s="137"/>
      <c r="AZ16" s="137"/>
      <c r="BA16" s="137"/>
      <c r="BB16" s="137"/>
      <c r="BC16" s="138"/>
      <c r="BD16" s="131"/>
      <c r="BE16" s="115"/>
      <c r="BF16" s="123"/>
    </row>
    <row r="17" spans="1:58" s="1" customFormat="1" ht="120.75" x14ac:dyDescent="0.2">
      <c r="A17" s="142"/>
      <c r="B17" s="150"/>
      <c r="C17" s="139"/>
      <c r="D17" s="139"/>
      <c r="E17" s="139"/>
      <c r="F17" s="139"/>
      <c r="G17" s="139"/>
      <c r="H17" s="139"/>
      <c r="I17" s="139"/>
      <c r="J17" s="172"/>
      <c r="K17" s="151"/>
      <c r="L17" s="139"/>
      <c r="M17" s="139"/>
      <c r="N17" s="139"/>
      <c r="O17" s="139"/>
      <c r="P17" s="116"/>
      <c r="Q17" s="116"/>
      <c r="R17" s="116"/>
      <c r="S17" s="116"/>
      <c r="T17" s="116"/>
      <c r="U17" s="116"/>
      <c r="V17" s="151"/>
      <c r="W17" s="148"/>
      <c r="X17" s="148"/>
      <c r="Y17" s="179"/>
      <c r="Z17" s="175"/>
      <c r="AA17" s="116"/>
      <c r="AB17" s="119"/>
      <c r="AC17" s="119"/>
      <c r="AD17" s="119"/>
      <c r="AE17" s="119"/>
      <c r="AF17" s="119"/>
      <c r="AG17" s="119"/>
      <c r="AH17" s="116"/>
      <c r="AI17" s="119"/>
      <c r="AJ17" s="107" t="s">
        <v>16</v>
      </c>
      <c r="AK17" s="107" t="s">
        <v>17</v>
      </c>
      <c r="AL17" s="107" t="s">
        <v>16</v>
      </c>
      <c r="AM17" s="78" t="s">
        <v>17</v>
      </c>
      <c r="AN17" s="116"/>
      <c r="AO17" s="119"/>
      <c r="AP17" s="127"/>
      <c r="AQ17" s="129"/>
      <c r="AR17" s="108" t="s">
        <v>35</v>
      </c>
      <c r="AS17" s="108" t="s">
        <v>62</v>
      </c>
      <c r="AT17" s="108" t="s">
        <v>35</v>
      </c>
      <c r="AU17" s="108" t="s">
        <v>62</v>
      </c>
      <c r="AV17" s="165" t="s">
        <v>68</v>
      </c>
      <c r="AW17" s="166"/>
      <c r="AX17" s="165" t="s">
        <v>69</v>
      </c>
      <c r="AY17" s="166"/>
      <c r="AZ17" s="165" t="s">
        <v>70</v>
      </c>
      <c r="BA17" s="166"/>
      <c r="BB17" s="165" t="s">
        <v>71</v>
      </c>
      <c r="BC17" s="166"/>
      <c r="BD17" s="132"/>
      <c r="BE17" s="116"/>
      <c r="BF17" s="124"/>
    </row>
    <row r="18" spans="1:58" s="19" customFormat="1" ht="11.25" x14ac:dyDescent="0.2">
      <c r="A18" s="15">
        <v>1</v>
      </c>
      <c r="B18" s="16">
        <v>2</v>
      </c>
      <c r="C18" s="16">
        <v>3</v>
      </c>
      <c r="D18" s="49">
        <v>4</v>
      </c>
      <c r="E18" s="16">
        <v>5</v>
      </c>
      <c r="F18" s="16">
        <v>6</v>
      </c>
      <c r="G18" s="16">
        <v>7</v>
      </c>
      <c r="H18" s="16">
        <v>8</v>
      </c>
      <c r="I18" s="17">
        <v>9</v>
      </c>
      <c r="J18" s="18">
        <v>10</v>
      </c>
      <c r="K18" s="16">
        <v>11</v>
      </c>
      <c r="L18" s="16">
        <v>12</v>
      </c>
      <c r="M18" s="16">
        <v>13</v>
      </c>
      <c r="N18" s="16">
        <v>14</v>
      </c>
      <c r="O18" s="16">
        <v>15</v>
      </c>
      <c r="P18" s="49">
        <v>16</v>
      </c>
      <c r="Q18" s="16">
        <v>17</v>
      </c>
      <c r="R18" s="49">
        <v>18</v>
      </c>
      <c r="S18" s="49">
        <v>19</v>
      </c>
      <c r="T18" s="49">
        <v>20</v>
      </c>
      <c r="U18" s="49">
        <v>21</v>
      </c>
      <c r="V18" s="49">
        <v>22</v>
      </c>
      <c r="W18" s="49">
        <v>23</v>
      </c>
      <c r="X18" s="49">
        <v>24</v>
      </c>
      <c r="Y18" s="17">
        <v>25</v>
      </c>
      <c r="Z18" s="104">
        <v>26</v>
      </c>
      <c r="AA18" s="105">
        <v>27</v>
      </c>
      <c r="AB18" s="105">
        <v>28</v>
      </c>
      <c r="AC18" s="105">
        <v>29</v>
      </c>
      <c r="AD18" s="105">
        <v>30</v>
      </c>
      <c r="AE18" s="105">
        <v>31</v>
      </c>
      <c r="AF18" s="16">
        <v>32</v>
      </c>
      <c r="AG18" s="16">
        <v>33</v>
      </c>
      <c r="AH18" s="16">
        <v>34</v>
      </c>
      <c r="AI18" s="105">
        <v>35</v>
      </c>
      <c r="AJ18" s="105">
        <v>36</v>
      </c>
      <c r="AK18" s="105">
        <v>37</v>
      </c>
      <c r="AL18" s="105">
        <v>38</v>
      </c>
      <c r="AM18" s="105">
        <v>39</v>
      </c>
      <c r="AN18" s="105">
        <v>40</v>
      </c>
      <c r="AO18" s="105">
        <v>41</v>
      </c>
      <c r="AP18" s="105">
        <v>42</v>
      </c>
      <c r="AQ18" s="105">
        <v>43</v>
      </c>
      <c r="AR18" s="105">
        <v>44</v>
      </c>
      <c r="AS18" s="105">
        <v>45</v>
      </c>
      <c r="AT18" s="105">
        <v>46</v>
      </c>
      <c r="AU18" s="105">
        <v>47</v>
      </c>
      <c r="AV18" s="105"/>
      <c r="AW18" s="16">
        <v>48</v>
      </c>
      <c r="AX18" s="16"/>
      <c r="AY18" s="16">
        <v>49</v>
      </c>
      <c r="AZ18" s="16"/>
      <c r="BA18" s="16">
        <v>50</v>
      </c>
      <c r="BB18" s="16"/>
      <c r="BC18" s="16">
        <v>51</v>
      </c>
      <c r="BD18" s="16"/>
      <c r="BE18" s="105">
        <v>52</v>
      </c>
      <c r="BF18" s="106">
        <v>53</v>
      </c>
    </row>
    <row r="19" spans="1:58" s="19" customFormat="1" ht="12.75" x14ac:dyDescent="0.2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62" t="s">
        <v>46</v>
      </c>
      <c r="Y19" s="62"/>
      <c r="Z19" s="62"/>
      <c r="AA19" s="62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2"/>
    </row>
    <row r="20" spans="1:58" x14ac:dyDescent="0.2">
      <c r="A20" s="20">
        <v>1</v>
      </c>
      <c r="B20" s="21" t="s">
        <v>158</v>
      </c>
      <c r="C20" s="21">
        <v>131</v>
      </c>
      <c r="D20" s="48">
        <v>1</v>
      </c>
      <c r="E20" s="21"/>
      <c r="F20" s="21">
        <v>10</v>
      </c>
      <c r="G20" s="21">
        <v>1</v>
      </c>
      <c r="H20" s="21">
        <v>1</v>
      </c>
      <c r="I20" s="21">
        <v>1</v>
      </c>
      <c r="J20" s="20">
        <v>120</v>
      </c>
      <c r="K20" s="22">
        <v>14</v>
      </c>
      <c r="L20" s="22">
        <v>14</v>
      </c>
      <c r="M20" s="22">
        <v>14</v>
      </c>
      <c r="N20" s="22">
        <v>14</v>
      </c>
      <c r="O20" s="22">
        <v>14</v>
      </c>
      <c r="P20" s="21">
        <v>1</v>
      </c>
      <c r="Q20" s="22"/>
      <c r="R20" s="22" t="s">
        <v>67</v>
      </c>
      <c r="S20" s="22" t="s">
        <v>66</v>
      </c>
      <c r="T20" s="22" t="s">
        <v>65</v>
      </c>
      <c r="U20" s="22" t="s">
        <v>64</v>
      </c>
      <c r="V20" s="22" t="s">
        <v>63</v>
      </c>
      <c r="W20" s="22" t="s">
        <v>63</v>
      </c>
      <c r="X20" s="48">
        <v>1</v>
      </c>
      <c r="Y20" s="23"/>
      <c r="Z20" s="59">
        <f>K20</f>
        <v>14</v>
      </c>
      <c r="AA20" s="60">
        <f>L20</f>
        <v>14</v>
      </c>
      <c r="AB20" s="60">
        <f>M20*I20</f>
        <v>14</v>
      </c>
      <c r="AC20" s="60">
        <f>N20</f>
        <v>14</v>
      </c>
      <c r="AD20" s="60">
        <f>IF(D20&lt;=4,O20+((O20*(норми!$E$6))/100),O20+((O20*(норми!$E$7))/100))</f>
        <v>15.4</v>
      </c>
      <c r="AE20" s="113">
        <f>IFERROR(IF(P20&gt;0,0,ROUNDUP(норми!$F$4*G20,0)),"")</f>
        <v>0</v>
      </c>
      <c r="AF20" s="61"/>
      <c r="AG20" s="61"/>
      <c r="AH20" s="61"/>
      <c r="AI20" s="60">
        <f>IF(X20&gt;0,(X20*(норми!$J$4*F20)),0)</f>
        <v>2.5</v>
      </c>
      <c r="AJ20" s="60">
        <f>IF(V20="фах",норми!$K$4*F20,0)</f>
        <v>30</v>
      </c>
      <c r="AK20" s="60">
        <f>IF(V20="заг",норми!$L$4*F20,0)</f>
        <v>0</v>
      </c>
      <c r="AL20" s="60">
        <f>IF(W20="фах",норми!$M$4*F20,0)</f>
        <v>20</v>
      </c>
      <c r="AM20" s="60">
        <f>IF(W20="заг",норми!$N$4*F20,0)</f>
        <v>0</v>
      </c>
      <c r="AN20" s="60">
        <f>IF(T20&gt;0,G20*норми!$O$4,0)</f>
        <v>2</v>
      </c>
      <c r="AO20" s="60">
        <f>IF(U20&gt;0,G20*норми!$P$4,0)</f>
        <v>2</v>
      </c>
      <c r="AP20" s="60">
        <f>IF(U20="е.п.",ROUNDUP(G20*норми!$Q$4,0),0)</f>
        <v>3</v>
      </c>
      <c r="AQ20" s="60">
        <f>IF(U20="е.у.",ROUNDUP(G20*норми!$R$4,0),0)</f>
        <v>0</v>
      </c>
      <c r="AR20" s="113">
        <f>IF(R20="дп/др.(б)",ROUNDUP((F20*норми!$S$4)+(((норми!$S$10+норми!$S$11)*норми!$S$9)*F20),0),0)</f>
        <v>135</v>
      </c>
      <c r="AS20" s="60">
        <f>IF(S20="аб",ROUNDUP((норми!$T$4*G20)+(норми!$S$11*(норми!$T$9*F20)),0),0)</f>
        <v>10</v>
      </c>
      <c r="AT20" s="113">
        <f>IF(R20="дп/др.(м)",ROUNDUP((F20*норми!$U$4)+(((норми!$U$10+норми!$U$11)*норми!$U$9)*F20),0),0)</f>
        <v>0</v>
      </c>
      <c r="AU20" s="60">
        <f>IF(S20="ам",ROUNDUP((норми!$V$4*G20)+(норми!$U$11*(норми!$V$9*F20)),0),0)</f>
        <v>0</v>
      </c>
      <c r="AV20" s="43" t="s">
        <v>176</v>
      </c>
      <c r="AW20" s="60">
        <f>IF(P20&gt;0,IF(AV20="+",(P20*5*G20),""),"")</f>
        <v>5</v>
      </c>
      <c r="AX20" s="43" t="s">
        <v>176</v>
      </c>
      <c r="AY20" s="60">
        <f>IF(P20&gt;0,IF(AX20="+",(норми!$X$4)*(P20*G20),""),"")</f>
        <v>3</v>
      </c>
      <c r="AZ20" s="43" t="s">
        <v>176</v>
      </c>
      <c r="BA20" s="60">
        <f>IF(P20&gt;0,IF(AZ20="+",(норми!$X$4)*(P20*G20),""),"")</f>
        <v>3</v>
      </c>
      <c r="BB20" s="43" t="s">
        <v>176</v>
      </c>
      <c r="BC20" s="60">
        <f>IF(P20&gt;0,IF(BB20="+",(норми!$Z$4)*(P20*F20),""),"")</f>
        <v>10</v>
      </c>
      <c r="BD20" s="60"/>
      <c r="BE20" s="60">
        <f t="shared" ref="BE20:BE51" si="0">Y20</f>
        <v>0</v>
      </c>
      <c r="BF20" s="44">
        <f t="shared" ref="BF20:BF51" si="1">IFERROR(SUM(Z20:BE20),"")</f>
        <v>296.89999999999998</v>
      </c>
    </row>
    <row r="21" spans="1:58" x14ac:dyDescent="0.2">
      <c r="A21" s="20">
        <v>2</v>
      </c>
      <c r="B21" s="21"/>
      <c r="C21" s="21"/>
      <c r="D21" s="48"/>
      <c r="E21" s="21"/>
      <c r="F21" s="21"/>
      <c r="G21" s="21"/>
      <c r="H21" s="21"/>
      <c r="I21" s="21"/>
      <c r="J21" s="20"/>
      <c r="K21" s="22"/>
      <c r="L21" s="22"/>
      <c r="M21" s="22"/>
      <c r="N21" s="22"/>
      <c r="O21" s="22"/>
      <c r="P21" s="21"/>
      <c r="Q21" s="22"/>
      <c r="R21" s="22"/>
      <c r="S21" s="22"/>
      <c r="T21" s="22"/>
      <c r="U21" s="22"/>
      <c r="V21" s="22"/>
      <c r="W21" s="22"/>
      <c r="X21" s="48"/>
      <c r="Y21" s="23"/>
      <c r="Z21" s="59">
        <f>K21</f>
        <v>0</v>
      </c>
      <c r="AA21" s="60">
        <f>L21</f>
        <v>0</v>
      </c>
      <c r="AB21" s="60">
        <f>M21*I21</f>
        <v>0</v>
      </c>
      <c r="AC21" s="60">
        <f>N21</f>
        <v>0</v>
      </c>
      <c r="AD21" s="60">
        <f>IF(D21&lt;=4,O21+((O21*(норми!$E$6))/100),O21+((O21*(норми!$E$7))/100))</f>
        <v>0</v>
      </c>
      <c r="AE21" s="113">
        <f>IFERROR(IF(P21&gt;0,0,ROUNDUP(норми!$F$4*G21,0)),"")</f>
        <v>0</v>
      </c>
      <c r="AF21" s="61"/>
      <c r="AG21" s="61"/>
      <c r="AH21" s="61"/>
      <c r="AI21" s="60">
        <f>IF(X21&gt;0,(X21*(норми!$J$4*F21)),0)</f>
        <v>0</v>
      </c>
      <c r="AJ21" s="60">
        <f>IF(V21="фах",норми!$K$4*F21,0)</f>
        <v>0</v>
      </c>
      <c r="AK21" s="60">
        <f>IF(V21="заг",норми!$L$4*F21,0)</f>
        <v>0</v>
      </c>
      <c r="AL21" s="60">
        <f>IF(W21="фах",норми!$M$4*F21,0)</f>
        <v>0</v>
      </c>
      <c r="AM21" s="60">
        <f>IF(W21="заг",норми!$N$4*F21,0)</f>
        <v>0</v>
      </c>
      <c r="AN21" s="60">
        <f>IF(T21&gt;0,G21*норми!$O$4,0)</f>
        <v>0</v>
      </c>
      <c r="AO21" s="60">
        <f>IF(U21&gt;0,G21*норми!$P$4,0)</f>
        <v>0</v>
      </c>
      <c r="AP21" s="60">
        <f>IF(U21="е.п.",ROUNDUP(G21*норми!$Q$4,0),0)</f>
        <v>0</v>
      </c>
      <c r="AQ21" s="60">
        <f>IF(U21="е.у.",ROUNDUP(G21*норми!$R$4,0),0)</f>
        <v>0</v>
      </c>
      <c r="AR21" s="113">
        <f>IF(R21="дп/др.(б)",ROUNDUP((F21*норми!$S$4)+(((норми!$S$10+норми!$S$11)*норми!$S$9)*F21),0),0)</f>
        <v>0</v>
      </c>
      <c r="AS21" s="60">
        <f>IF(S21="аб",ROUNDUP((норми!$T$4*G21)+(норми!$S$11*(норми!$T$9*F21)),0),0)</f>
        <v>0</v>
      </c>
      <c r="AT21" s="113">
        <f>IF(R21="дп/др.(м)",ROUNDUP((F21*норми!$U$4)+(((норми!$U$10+норми!$U$11)*норми!$U$9)*F21),0),0)</f>
        <v>0</v>
      </c>
      <c r="AU21" s="60">
        <f>IF(S21="ам",ROUNDUP((норми!$V$4*G21)+(норми!$U$11*(норми!$V$9*F21)),0),0)</f>
        <v>0</v>
      </c>
      <c r="AV21" s="43"/>
      <c r="AW21" s="60" t="str">
        <f t="shared" ref="AW21:AW84" si="2">IF(P21&gt;0,IF(AV21="+",(P21*5*G21),""),"")</f>
        <v/>
      </c>
      <c r="AX21" s="43"/>
      <c r="AY21" s="60" t="str">
        <f>IF(P21&gt;0,IF(AX21="+",(норми!$X$4)*(P21*G21),""),"")</f>
        <v/>
      </c>
      <c r="AZ21" s="43"/>
      <c r="BA21" s="60" t="str">
        <f>IF(P21&gt;0,IF(AZ21="+",(норми!$X$4)*(P21*G21),""),"")</f>
        <v/>
      </c>
      <c r="BB21" s="43"/>
      <c r="BC21" s="60" t="str">
        <f>IF(P21&gt;0,IF(BB21="+",(норми!$Z$4)*(P21*F21),""),"")</f>
        <v/>
      </c>
      <c r="BD21" s="61"/>
      <c r="BE21" s="60">
        <f t="shared" si="0"/>
        <v>0</v>
      </c>
      <c r="BF21" s="44">
        <f t="shared" si="1"/>
        <v>0</v>
      </c>
    </row>
    <row r="22" spans="1:58" x14ac:dyDescent="0.2">
      <c r="A22" s="20">
        <v>3</v>
      </c>
      <c r="B22" s="21"/>
      <c r="C22" s="21"/>
      <c r="D22" s="48"/>
      <c r="E22" s="21"/>
      <c r="F22" s="21"/>
      <c r="G22" s="21"/>
      <c r="H22" s="21"/>
      <c r="I22" s="21"/>
      <c r="J22" s="20"/>
      <c r="K22" s="22"/>
      <c r="L22" s="22"/>
      <c r="M22" s="22"/>
      <c r="N22" s="22"/>
      <c r="O22" s="22"/>
      <c r="P22" s="21"/>
      <c r="Q22" s="22"/>
      <c r="R22" s="22"/>
      <c r="S22" s="22"/>
      <c r="T22" s="22"/>
      <c r="U22" s="22"/>
      <c r="V22" s="22"/>
      <c r="W22" s="22"/>
      <c r="X22" s="48"/>
      <c r="Y22" s="23"/>
      <c r="Z22" s="59">
        <f t="shared" ref="Z22:Z85" si="3">K22</f>
        <v>0</v>
      </c>
      <c r="AA22" s="60">
        <f t="shared" ref="AA22:AA85" si="4">L22</f>
        <v>0</v>
      </c>
      <c r="AB22" s="60">
        <f>M22*I22</f>
        <v>0</v>
      </c>
      <c r="AC22" s="60">
        <f t="shared" ref="AC22:AC85" si="5">N22</f>
        <v>0</v>
      </c>
      <c r="AD22" s="60">
        <f>IF(D22&lt;=4,O22+((O22*(норми!$E$6))/100),O22+((O22*(норми!$E$7))/100))</f>
        <v>0</v>
      </c>
      <c r="AE22" s="113">
        <f>IFERROR(IF(P22&gt;0,0,ROUNDUP(норми!$F$4*G22,0)),"")</f>
        <v>0</v>
      </c>
      <c r="AF22" s="61"/>
      <c r="AG22" s="61"/>
      <c r="AH22" s="61"/>
      <c r="AI22" s="60">
        <f>IF(X22&gt;0,(X22*(норми!$J$4*F22)),0)</f>
        <v>0</v>
      </c>
      <c r="AJ22" s="60">
        <f>IF(V22="фах",норми!$K$4*F22,0)</f>
        <v>0</v>
      </c>
      <c r="AK22" s="60">
        <f>IF(V22="заг",норми!$L$4*F22,0)</f>
        <v>0</v>
      </c>
      <c r="AL22" s="60">
        <f>IF(W22="фах",норми!$M$4*F22,0)</f>
        <v>0</v>
      </c>
      <c r="AM22" s="60">
        <f>IF(W22="заг",норми!$N$4*F22,0)</f>
        <v>0</v>
      </c>
      <c r="AN22" s="60">
        <f>IF(T22&gt;0,G22*норми!$O$4,0)</f>
        <v>0</v>
      </c>
      <c r="AO22" s="60">
        <f>IF(U22&gt;0,G22*норми!$P$4,0)</f>
        <v>0</v>
      </c>
      <c r="AP22" s="60">
        <f>IF(U22="е.п.",ROUNDUP(G22*норми!$Q$4,0),0)</f>
        <v>0</v>
      </c>
      <c r="AQ22" s="60">
        <f>IF(U22="е.у.",ROUNDUP(G22*норми!$R$4,0),0)</f>
        <v>0</v>
      </c>
      <c r="AR22" s="113">
        <f>IF(R22="дп/др.(б)",ROUNDUP((F22*норми!$S$4)+(((норми!$S$10+норми!$S$11)*норми!$S$9)*F22),0),0)</f>
        <v>0</v>
      </c>
      <c r="AS22" s="60">
        <f>IF(S22="аб",ROUNDUP((норми!$T$4*G22)+(норми!$S$11*(норми!$T$9*F22)),0),0)</f>
        <v>0</v>
      </c>
      <c r="AT22" s="113">
        <f>IF(R22="дп/др.(м)",ROUNDUP((F22*норми!$U$4)+(((норми!$U$10+норми!$U$11)*норми!$U$9)*F22),0),0)</f>
        <v>0</v>
      </c>
      <c r="AU22" s="60">
        <f>IF(S22="ам",ROUNDUP((норми!$V$4*G22)+(норми!$U$11*(норми!$V$9*F22)),0),0)</f>
        <v>0</v>
      </c>
      <c r="AV22" s="43"/>
      <c r="AW22" s="60" t="str">
        <f t="shared" si="2"/>
        <v/>
      </c>
      <c r="AX22" s="43"/>
      <c r="AY22" s="60" t="str">
        <f>IF(P22&gt;0,IF(AX22="+",(норми!$X$4)*(P22*G22),""),"")</f>
        <v/>
      </c>
      <c r="AZ22" s="43"/>
      <c r="BA22" s="60" t="str">
        <f>IF(P22&gt;0,IF(AZ22="+",(норми!$X$4)*(P22*G22),""),"")</f>
        <v/>
      </c>
      <c r="BB22" s="43"/>
      <c r="BC22" s="60" t="str">
        <f>IF(P22&gt;0,IF(BB22="+",(норми!$Z$4)*(P22*F22),""),"")</f>
        <v/>
      </c>
      <c r="BD22" s="61"/>
      <c r="BE22" s="60">
        <f t="shared" si="0"/>
        <v>0</v>
      </c>
      <c r="BF22" s="44">
        <f t="shared" si="1"/>
        <v>0</v>
      </c>
    </row>
    <row r="23" spans="1:58" ht="12.75" thickBot="1" x14ac:dyDescent="0.25">
      <c r="A23" s="20">
        <v>4</v>
      </c>
      <c r="B23" s="21"/>
      <c r="C23" s="21"/>
      <c r="D23" s="48"/>
      <c r="E23" s="21"/>
      <c r="F23" s="21"/>
      <c r="G23" s="21"/>
      <c r="H23" s="21"/>
      <c r="I23" s="21"/>
      <c r="J23" s="20"/>
      <c r="K23" s="22"/>
      <c r="L23" s="22"/>
      <c r="M23" s="22"/>
      <c r="N23" s="22"/>
      <c r="O23" s="22"/>
      <c r="P23" s="21"/>
      <c r="Q23" s="22"/>
      <c r="R23" s="22"/>
      <c r="S23" s="22"/>
      <c r="T23" s="22"/>
      <c r="U23" s="22"/>
      <c r="V23" s="22"/>
      <c r="W23" s="22"/>
      <c r="X23" s="48"/>
      <c r="Y23" s="23"/>
      <c r="Z23" s="59">
        <f t="shared" si="3"/>
        <v>0</v>
      </c>
      <c r="AA23" s="60">
        <f t="shared" si="4"/>
        <v>0</v>
      </c>
      <c r="AB23" s="60">
        <f t="shared" ref="AB23:AB85" si="6">M23*I23</f>
        <v>0</v>
      </c>
      <c r="AC23" s="60">
        <f t="shared" si="5"/>
        <v>0</v>
      </c>
      <c r="AD23" s="60">
        <f>IF(D23&lt;=4,O23+((O23*(норми!$E$6))/100),O23+((O23*(норми!$E$7))/100))</f>
        <v>0</v>
      </c>
      <c r="AE23" s="113">
        <f>IFERROR(IF(P23&gt;0,0,ROUNDUP(норми!$F$4*G23,0)),"")</f>
        <v>0</v>
      </c>
      <c r="AF23" s="61"/>
      <c r="AG23" s="61"/>
      <c r="AH23" s="61"/>
      <c r="AI23" s="60">
        <f>IF(X23&gt;0,(X23*(норми!$J$4*F23)),0)</f>
        <v>0</v>
      </c>
      <c r="AJ23" s="60">
        <f>IF(V23="фах",норми!$K$4*F23,0)</f>
        <v>0</v>
      </c>
      <c r="AK23" s="60">
        <f>IF(V23="заг",норми!$L$4*F23,0)</f>
        <v>0</v>
      </c>
      <c r="AL23" s="60">
        <f>IF(W23="фах",норми!$M$4*F23,0)</f>
        <v>0</v>
      </c>
      <c r="AM23" s="60">
        <f>IF(W23="заг",норми!$N$4*F23,0)</f>
        <v>0</v>
      </c>
      <c r="AN23" s="60">
        <f>IF(T23&gt;0,G23*норми!$O$4,0)</f>
        <v>0</v>
      </c>
      <c r="AO23" s="60">
        <f>IF(U23&gt;0,G23*норми!$P$4,0)</f>
        <v>0</v>
      </c>
      <c r="AP23" s="60">
        <f>IF(U23="е.п.",ROUNDUP(G23*норми!$Q$4,0),0)</f>
        <v>0</v>
      </c>
      <c r="AQ23" s="60">
        <f>IF(U23="е.у.",ROUNDUP(G23*норми!$R$4,0),0)</f>
        <v>0</v>
      </c>
      <c r="AR23" s="113">
        <f>IF(R23="дп/др.(б)",ROUNDUP((F23*норми!$S$4)+(((норми!$S$10+норми!$S$11)*норми!$S$9)*F23),0),0)</f>
        <v>0</v>
      </c>
      <c r="AS23" s="60">
        <f>IF(S23="аб",ROUNDUP((норми!$T$4*G23)+(норми!$S$11*(норми!$T$9*F23)),0),0)</f>
        <v>0</v>
      </c>
      <c r="AT23" s="113">
        <f>IF(R23="дп/др.(м)",ROUNDUP((F23*норми!$U$4)+(((норми!$U$10+норми!$U$11)*норми!$U$9)*F23),0),0)</f>
        <v>0</v>
      </c>
      <c r="AU23" s="60">
        <f>IF(S23="ам",ROUNDUP((норми!$V$4*G23)+(норми!$U$11*(норми!$V$9*F23)),0),0)</f>
        <v>0</v>
      </c>
      <c r="AV23" s="43"/>
      <c r="AW23" s="60" t="str">
        <f t="shared" si="2"/>
        <v/>
      </c>
      <c r="AX23" s="43"/>
      <c r="AY23" s="60" t="str">
        <f>IF(P23&gt;0,IF(AX23="+",(норми!$X$4)*(P23*G23),""),"")</f>
        <v/>
      </c>
      <c r="AZ23" s="43"/>
      <c r="BA23" s="60" t="str">
        <f>IF(P23&gt;0,IF(AZ23="+",(норми!$X$4)*(P23*G23),""),"")</f>
        <v/>
      </c>
      <c r="BB23" s="43"/>
      <c r="BC23" s="60" t="str">
        <f>IF(P23&gt;0,IF(BB23="+",(норми!$Z$4)*(P23*F23),""),"")</f>
        <v/>
      </c>
      <c r="BD23" s="61"/>
      <c r="BE23" s="60">
        <f t="shared" si="0"/>
        <v>0</v>
      </c>
      <c r="BF23" s="44">
        <f t="shared" si="1"/>
        <v>0</v>
      </c>
    </row>
    <row r="24" spans="1:58" hidden="1" outlineLevel="1" x14ac:dyDescent="0.2">
      <c r="A24" s="20">
        <v>5</v>
      </c>
      <c r="B24" s="21"/>
      <c r="C24" s="21"/>
      <c r="D24" s="48"/>
      <c r="E24" s="21"/>
      <c r="F24" s="21"/>
      <c r="G24" s="21"/>
      <c r="H24" s="21"/>
      <c r="I24" s="21"/>
      <c r="J24" s="20"/>
      <c r="K24" s="22"/>
      <c r="L24" s="22"/>
      <c r="M24" s="22"/>
      <c r="N24" s="22"/>
      <c r="O24" s="22"/>
      <c r="P24" s="21"/>
      <c r="Q24" s="22"/>
      <c r="R24" s="22"/>
      <c r="S24" s="22"/>
      <c r="T24" s="22"/>
      <c r="U24" s="22"/>
      <c r="V24" s="22"/>
      <c r="W24" s="22"/>
      <c r="X24" s="48"/>
      <c r="Y24" s="23"/>
      <c r="Z24" s="59">
        <f t="shared" si="3"/>
        <v>0</v>
      </c>
      <c r="AA24" s="60">
        <f t="shared" si="4"/>
        <v>0</v>
      </c>
      <c r="AB24" s="60">
        <f t="shared" si="6"/>
        <v>0</v>
      </c>
      <c r="AC24" s="60">
        <f t="shared" si="5"/>
        <v>0</v>
      </c>
      <c r="AD24" s="60">
        <f>IF(D24&lt;=4,O24+((O24*(норми!$E$6))/100),O24+((O24*(норми!$E$7))/100))</f>
        <v>0</v>
      </c>
      <c r="AE24" s="113">
        <f>IFERROR(IF(P24&gt;0,0,ROUNDUP(норми!$F$4*G24,0)),"")</f>
        <v>0</v>
      </c>
      <c r="AF24" s="61"/>
      <c r="AG24" s="61"/>
      <c r="AH24" s="61"/>
      <c r="AI24" s="60">
        <f>IF(X24&gt;0,(X24*(норми!$J$4*F24)),0)</f>
        <v>0</v>
      </c>
      <c r="AJ24" s="60">
        <f>IF(V24="фах",норми!$K$4*F24,0)</f>
        <v>0</v>
      </c>
      <c r="AK24" s="60">
        <f>IF(V24="заг",норми!$L$4*F24,0)</f>
        <v>0</v>
      </c>
      <c r="AL24" s="60">
        <f>IF(W24="фах",норми!$M$4*F24,0)</f>
        <v>0</v>
      </c>
      <c r="AM24" s="60">
        <f>IF(W24="заг",норми!$N$4*F24,0)</f>
        <v>0</v>
      </c>
      <c r="AN24" s="60">
        <f>IF(T24&gt;0,G24*норми!$O$4,0)</f>
        <v>0</v>
      </c>
      <c r="AO24" s="60">
        <f>IF(U24&gt;0,G24*норми!$P$4,0)</f>
        <v>0</v>
      </c>
      <c r="AP24" s="60">
        <f>IF(U24="е.п.",ROUNDUP(G24*норми!$Q$4,0),0)</f>
        <v>0</v>
      </c>
      <c r="AQ24" s="60">
        <f>IF(U24="е.у.",ROUNDUP(G24*норми!$R$4,0),0)</f>
        <v>0</v>
      </c>
      <c r="AR24" s="113">
        <f>IF(R24="дп/др.(б)",ROUNDUP((F24*норми!$S$4)+(((норми!$S$10+норми!$S$11)*норми!$S$9)*F24),0),0)</f>
        <v>0</v>
      </c>
      <c r="AS24" s="60">
        <f>IF(S24="аб",ROUNDUP((норми!$T$4*G24)+(норми!$S$11*(норми!$T$9*F24)),0),0)</f>
        <v>0</v>
      </c>
      <c r="AT24" s="113">
        <f>IF(R24="дп/др.(м)",ROUNDUP((F24*норми!$U$4)+(((норми!$U$10+норми!$U$11)*норми!$U$9)*F24),0),0)</f>
        <v>0</v>
      </c>
      <c r="AU24" s="60">
        <f>IF(S24="ам",ROUNDUP((норми!$V$4*G24)+(норми!$U$11*(норми!$V$9*F24)),0),0)</f>
        <v>0</v>
      </c>
      <c r="AV24" s="43"/>
      <c r="AW24" s="60" t="str">
        <f t="shared" si="2"/>
        <v/>
      </c>
      <c r="AX24" s="43"/>
      <c r="AY24" s="60" t="str">
        <f>IF(P24&gt;0,IF(AX24="+",(норми!$X$4)*(P24*G24),""),"")</f>
        <v/>
      </c>
      <c r="AZ24" s="43"/>
      <c r="BA24" s="60" t="str">
        <f>IF(P24&gt;0,IF(AZ24="+",(норми!$X$4)*(P24*G24),""),"")</f>
        <v/>
      </c>
      <c r="BB24" s="43"/>
      <c r="BC24" s="60" t="str">
        <f>IF(P24&gt;0,IF(BB24="+",(норми!$Z$4)*(P24*F24),""),"")</f>
        <v/>
      </c>
      <c r="BD24" s="61"/>
      <c r="BE24" s="60">
        <f t="shared" si="0"/>
        <v>0</v>
      </c>
      <c r="BF24" s="44">
        <f t="shared" si="1"/>
        <v>0</v>
      </c>
    </row>
    <row r="25" spans="1:58" hidden="1" outlineLevel="1" x14ac:dyDescent="0.2">
      <c r="A25" s="20">
        <v>6</v>
      </c>
      <c r="B25" s="21"/>
      <c r="C25" s="21"/>
      <c r="D25" s="48"/>
      <c r="E25" s="21"/>
      <c r="F25" s="21"/>
      <c r="G25" s="21"/>
      <c r="H25" s="21"/>
      <c r="I25" s="21"/>
      <c r="J25" s="20"/>
      <c r="K25" s="22"/>
      <c r="L25" s="22"/>
      <c r="M25" s="22"/>
      <c r="N25" s="22"/>
      <c r="O25" s="22"/>
      <c r="P25" s="21"/>
      <c r="Q25" s="22"/>
      <c r="R25" s="22"/>
      <c r="S25" s="22"/>
      <c r="T25" s="22"/>
      <c r="U25" s="22"/>
      <c r="V25" s="22"/>
      <c r="W25" s="22"/>
      <c r="X25" s="48"/>
      <c r="Y25" s="23"/>
      <c r="Z25" s="59">
        <f t="shared" si="3"/>
        <v>0</v>
      </c>
      <c r="AA25" s="60">
        <f t="shared" si="4"/>
        <v>0</v>
      </c>
      <c r="AB25" s="60">
        <f t="shared" si="6"/>
        <v>0</v>
      </c>
      <c r="AC25" s="60">
        <f t="shared" si="5"/>
        <v>0</v>
      </c>
      <c r="AD25" s="60">
        <f>IF(D25&lt;=4,O25+((O25*(норми!$E$6))/100),O25+((O25*(норми!$E$7))/100))</f>
        <v>0</v>
      </c>
      <c r="AE25" s="113">
        <f>IFERROR(IF(P25&gt;0,0,ROUNDUP(норми!$F$4*G25,0)),"")</f>
        <v>0</v>
      </c>
      <c r="AF25" s="61"/>
      <c r="AG25" s="61"/>
      <c r="AH25" s="61"/>
      <c r="AI25" s="60">
        <f>IF(X25&gt;0,(X25*(норми!$J$4*F25)),0)</f>
        <v>0</v>
      </c>
      <c r="AJ25" s="60">
        <f>IF(V25="фах",норми!$K$4*F25,0)</f>
        <v>0</v>
      </c>
      <c r="AK25" s="60">
        <f>IF(V25="заг",норми!$L$4*F25,0)</f>
        <v>0</v>
      </c>
      <c r="AL25" s="60">
        <f>IF(W25="фах",норми!$M$4*F25,0)</f>
        <v>0</v>
      </c>
      <c r="AM25" s="60">
        <f>IF(W25="заг",норми!$N$4*F25,0)</f>
        <v>0</v>
      </c>
      <c r="AN25" s="60">
        <f>IF(T25&gt;0,G25*норми!$O$4,0)</f>
        <v>0</v>
      </c>
      <c r="AO25" s="60">
        <f>IF(U25&gt;0,G25*норми!$P$4,0)</f>
        <v>0</v>
      </c>
      <c r="AP25" s="60">
        <f>IF(U25="е.п.",ROUNDUP(G25*норми!$Q$4,0),0)</f>
        <v>0</v>
      </c>
      <c r="AQ25" s="60">
        <f>IF(U25="е.у.",ROUNDUP(G25*норми!$R$4,0),0)</f>
        <v>0</v>
      </c>
      <c r="AR25" s="113">
        <f>IF(R25="дп/др.(б)",ROUNDUP((F25*норми!$S$4)+(((норми!$S$10+норми!$S$11)*норми!$S$9)*F25),0),0)</f>
        <v>0</v>
      </c>
      <c r="AS25" s="60">
        <f>IF(S25="аб",ROUNDUP((норми!$T$4*G25)+(норми!$S$11*(норми!$T$9*F25)),0),0)</f>
        <v>0</v>
      </c>
      <c r="AT25" s="113">
        <f>IF(R25="дп/др.(м)",ROUNDUP((F25*норми!$U$4)+(((норми!$U$10+норми!$U$11)*норми!$U$9)*F25),0),0)</f>
        <v>0</v>
      </c>
      <c r="AU25" s="60">
        <f>IF(S25="ам",ROUNDUP((норми!$V$4*G25)+(норми!$U$11*(норми!$V$9*F25)),0),0)</f>
        <v>0</v>
      </c>
      <c r="AV25" s="43"/>
      <c r="AW25" s="60" t="str">
        <f t="shared" si="2"/>
        <v/>
      </c>
      <c r="AX25" s="43"/>
      <c r="AY25" s="60" t="str">
        <f>IF(P25&gt;0,IF(AX25="+",(норми!$X$4)*(P25*G25),""),"")</f>
        <v/>
      </c>
      <c r="AZ25" s="43"/>
      <c r="BA25" s="60" t="str">
        <f>IF(P25&gt;0,IF(AZ25="+",(норми!$X$4)*(P25*G25),""),"")</f>
        <v/>
      </c>
      <c r="BB25" s="43"/>
      <c r="BC25" s="60" t="str">
        <f>IF(P25&gt;0,IF(BB25="+",(норми!$Z$4)*(P25*F25),""),"")</f>
        <v/>
      </c>
      <c r="BD25" s="61"/>
      <c r="BE25" s="60">
        <f t="shared" si="0"/>
        <v>0</v>
      </c>
      <c r="BF25" s="44">
        <f t="shared" si="1"/>
        <v>0</v>
      </c>
    </row>
    <row r="26" spans="1:58" hidden="1" outlineLevel="1" x14ac:dyDescent="0.2">
      <c r="A26" s="20">
        <v>7</v>
      </c>
      <c r="B26" s="21"/>
      <c r="C26" s="21"/>
      <c r="D26" s="48"/>
      <c r="E26" s="21"/>
      <c r="F26" s="21"/>
      <c r="G26" s="21"/>
      <c r="H26" s="21"/>
      <c r="I26" s="21"/>
      <c r="J26" s="20"/>
      <c r="K26" s="22"/>
      <c r="L26" s="22"/>
      <c r="M26" s="22"/>
      <c r="N26" s="22"/>
      <c r="O26" s="22"/>
      <c r="P26" s="21"/>
      <c r="Q26" s="22"/>
      <c r="R26" s="22"/>
      <c r="S26" s="22"/>
      <c r="T26" s="22"/>
      <c r="U26" s="22"/>
      <c r="V26" s="22"/>
      <c r="W26" s="22"/>
      <c r="X26" s="48"/>
      <c r="Y26" s="23"/>
      <c r="Z26" s="59">
        <f t="shared" si="3"/>
        <v>0</v>
      </c>
      <c r="AA26" s="60">
        <f t="shared" si="4"/>
        <v>0</v>
      </c>
      <c r="AB26" s="60">
        <f t="shared" si="6"/>
        <v>0</v>
      </c>
      <c r="AC26" s="60">
        <f t="shared" si="5"/>
        <v>0</v>
      </c>
      <c r="AD26" s="60">
        <f>IF(D26&lt;=4,O26+((O26*(норми!$E$6))/100),O26+((O26*(норми!$E$7))/100))</f>
        <v>0</v>
      </c>
      <c r="AE26" s="113">
        <f>IFERROR(IF(P26&gt;0,0,ROUNDUP(норми!$F$4*G26,0)),"")</f>
        <v>0</v>
      </c>
      <c r="AF26" s="61"/>
      <c r="AG26" s="61"/>
      <c r="AH26" s="61"/>
      <c r="AI26" s="60">
        <f>IF(X26&gt;0,(X26*(норми!$J$4*F26)),0)</f>
        <v>0</v>
      </c>
      <c r="AJ26" s="60">
        <f>IF(V26="фах",норми!$K$4*F26,0)</f>
        <v>0</v>
      </c>
      <c r="AK26" s="60">
        <f>IF(V26="заг",норми!$L$4*F26,0)</f>
        <v>0</v>
      </c>
      <c r="AL26" s="60">
        <f>IF(W26="фах",норми!$M$4*F26,0)</f>
        <v>0</v>
      </c>
      <c r="AM26" s="60">
        <f>IF(W26="заг",норми!$N$4*F26,0)</f>
        <v>0</v>
      </c>
      <c r="AN26" s="60">
        <f>IF(T26&gt;0,G26*норми!$O$4,0)</f>
        <v>0</v>
      </c>
      <c r="AO26" s="60">
        <f>IF(U26&gt;0,G26*норми!$P$4,0)</f>
        <v>0</v>
      </c>
      <c r="AP26" s="60">
        <f>IF(U26="е.п.",ROUNDUP(G26*норми!$Q$4,0),0)</f>
        <v>0</v>
      </c>
      <c r="AQ26" s="60">
        <f>IF(U26="е.у.",ROUNDUP(G26*норми!$R$4,0),0)</f>
        <v>0</v>
      </c>
      <c r="AR26" s="113">
        <f>IF(R26="дп/др.(б)",ROUNDUP((F26*норми!$S$4)+(((норми!$S$10+норми!$S$11)*норми!$S$9)*F26),0),0)</f>
        <v>0</v>
      </c>
      <c r="AS26" s="60">
        <f>IF(S26="аб",ROUNDUP((норми!$T$4*G26)+(норми!$S$11*(норми!$T$9*F26)),0),0)</f>
        <v>0</v>
      </c>
      <c r="AT26" s="113">
        <f>IF(R26="дп/др.(м)",ROUNDUP((F26*норми!$U$4)+(((норми!$U$10+норми!$U$11)*норми!$U$9)*F26),0),0)</f>
        <v>0</v>
      </c>
      <c r="AU26" s="60">
        <f>IF(S26="ам",ROUNDUP((норми!$V$4*G26)+(норми!$U$11*(норми!$V$9*F26)),0),0)</f>
        <v>0</v>
      </c>
      <c r="AV26" s="43"/>
      <c r="AW26" s="60" t="str">
        <f t="shared" si="2"/>
        <v/>
      </c>
      <c r="AX26" s="43"/>
      <c r="AY26" s="60" t="str">
        <f>IF(P26&gt;0,IF(AX26="+",(норми!$X$4)*(P26*G26),""),"")</f>
        <v/>
      </c>
      <c r="AZ26" s="43"/>
      <c r="BA26" s="60" t="str">
        <f>IF(P26&gt;0,IF(AZ26="+",(норми!$X$4)*(P26*G26),""),"")</f>
        <v/>
      </c>
      <c r="BB26" s="43"/>
      <c r="BC26" s="60" t="str">
        <f>IF(P26&gt;0,IF(BB26="+",(норми!$Z$4)*(P26*F26),""),"")</f>
        <v/>
      </c>
      <c r="BD26" s="61"/>
      <c r="BE26" s="60">
        <f t="shared" si="0"/>
        <v>0</v>
      </c>
      <c r="BF26" s="44">
        <f t="shared" si="1"/>
        <v>0</v>
      </c>
    </row>
    <row r="27" spans="1:58" hidden="1" outlineLevel="1" x14ac:dyDescent="0.2">
      <c r="A27" s="20">
        <v>8</v>
      </c>
      <c r="B27" s="21"/>
      <c r="C27" s="21"/>
      <c r="D27" s="48"/>
      <c r="E27" s="21"/>
      <c r="F27" s="21"/>
      <c r="G27" s="21"/>
      <c r="H27" s="21"/>
      <c r="I27" s="21"/>
      <c r="J27" s="20"/>
      <c r="K27" s="22"/>
      <c r="L27" s="22"/>
      <c r="M27" s="22"/>
      <c r="N27" s="22"/>
      <c r="O27" s="22"/>
      <c r="P27" s="21"/>
      <c r="Q27" s="22"/>
      <c r="R27" s="22"/>
      <c r="S27" s="22"/>
      <c r="T27" s="22"/>
      <c r="U27" s="22"/>
      <c r="V27" s="22"/>
      <c r="W27" s="22"/>
      <c r="X27" s="48"/>
      <c r="Y27" s="23"/>
      <c r="Z27" s="59">
        <f t="shared" si="3"/>
        <v>0</v>
      </c>
      <c r="AA27" s="60">
        <f t="shared" si="4"/>
        <v>0</v>
      </c>
      <c r="AB27" s="60">
        <f t="shared" si="6"/>
        <v>0</v>
      </c>
      <c r="AC27" s="60">
        <f t="shared" si="5"/>
        <v>0</v>
      </c>
      <c r="AD27" s="60">
        <f>IF(D27&lt;=4,O27+((O27*(норми!$E$6))/100),O27+((O27*(норми!$E$7))/100))</f>
        <v>0</v>
      </c>
      <c r="AE27" s="113">
        <f>IFERROR(IF(P27&gt;0,0,ROUNDUP(норми!$F$4*G27,0)),"")</f>
        <v>0</v>
      </c>
      <c r="AF27" s="61"/>
      <c r="AG27" s="61"/>
      <c r="AH27" s="61"/>
      <c r="AI27" s="60">
        <f>IF(X27&gt;0,(X27*(норми!$J$4*F27)),0)</f>
        <v>0</v>
      </c>
      <c r="AJ27" s="60">
        <f>IF(V27="фах",норми!$K$4*F27,0)</f>
        <v>0</v>
      </c>
      <c r="AK27" s="60">
        <f>IF(V27="заг",норми!$L$4*F27,0)</f>
        <v>0</v>
      </c>
      <c r="AL27" s="60">
        <f>IF(W27="фах",норми!$M$4*F27,0)</f>
        <v>0</v>
      </c>
      <c r="AM27" s="60">
        <f>IF(W27="заг",норми!$N$4*F27,0)</f>
        <v>0</v>
      </c>
      <c r="AN27" s="60">
        <f>IF(T27&gt;0,G27*норми!$O$4,0)</f>
        <v>0</v>
      </c>
      <c r="AO27" s="60">
        <f>IF(U27&gt;0,G27*норми!$P$4,0)</f>
        <v>0</v>
      </c>
      <c r="AP27" s="60">
        <f>IF(U27="е.п.",ROUNDUP(G27*норми!$Q$4,0),0)</f>
        <v>0</v>
      </c>
      <c r="AQ27" s="60">
        <f>IF(U27="е.у.",ROUNDUP(G27*норми!$R$4,0),0)</f>
        <v>0</v>
      </c>
      <c r="AR27" s="113">
        <f>IF(R27="дп/др.(б)",ROUNDUP((F27*норми!$S$4)+(((норми!$S$10+норми!$S$11)*норми!$S$9)*F27),0),0)</f>
        <v>0</v>
      </c>
      <c r="AS27" s="60">
        <f>IF(S27="аб",ROUNDUP((норми!$T$4*G27)+(норми!$S$11*(норми!$T$9*F27)),0),0)</f>
        <v>0</v>
      </c>
      <c r="AT27" s="113">
        <f>IF(R27="дп/др.(м)",ROUNDUP((F27*норми!$U$4)+(((норми!$U$10+норми!$U$11)*норми!$U$9)*F27),0),0)</f>
        <v>0</v>
      </c>
      <c r="AU27" s="60">
        <f>IF(S27="ам",ROUNDUP((норми!$V$4*G27)+(норми!$U$11*(норми!$V$9*F27)),0),0)</f>
        <v>0</v>
      </c>
      <c r="AV27" s="43"/>
      <c r="AW27" s="60" t="str">
        <f t="shared" si="2"/>
        <v/>
      </c>
      <c r="AX27" s="43"/>
      <c r="AY27" s="60" t="str">
        <f>IF(P27&gt;0,IF(AX27="+",(норми!$X$4)*(P27*G27),""),"")</f>
        <v/>
      </c>
      <c r="AZ27" s="43"/>
      <c r="BA27" s="60" t="str">
        <f>IF(P27&gt;0,IF(AZ27="+",(норми!$X$4)*(P27*G27),""),"")</f>
        <v/>
      </c>
      <c r="BB27" s="43"/>
      <c r="BC27" s="60" t="str">
        <f>IF(P27&gt;0,IF(BB27="+",(норми!$Z$4)*(P27*F27),""),"")</f>
        <v/>
      </c>
      <c r="BD27" s="61"/>
      <c r="BE27" s="60">
        <f t="shared" si="0"/>
        <v>0</v>
      </c>
      <c r="BF27" s="44">
        <f t="shared" si="1"/>
        <v>0</v>
      </c>
    </row>
    <row r="28" spans="1:58" hidden="1" outlineLevel="1" x14ac:dyDescent="0.2">
      <c r="A28" s="20">
        <v>9</v>
      </c>
      <c r="B28" s="21"/>
      <c r="C28" s="21"/>
      <c r="D28" s="48"/>
      <c r="E28" s="21"/>
      <c r="F28" s="21"/>
      <c r="G28" s="21"/>
      <c r="H28" s="21"/>
      <c r="I28" s="21"/>
      <c r="J28" s="20"/>
      <c r="K28" s="22"/>
      <c r="L28" s="22"/>
      <c r="M28" s="22"/>
      <c r="N28" s="22"/>
      <c r="O28" s="22"/>
      <c r="P28" s="21"/>
      <c r="Q28" s="22"/>
      <c r="R28" s="22"/>
      <c r="S28" s="22"/>
      <c r="T28" s="22"/>
      <c r="U28" s="22"/>
      <c r="V28" s="22"/>
      <c r="W28" s="22"/>
      <c r="X28" s="48"/>
      <c r="Y28" s="23"/>
      <c r="Z28" s="59">
        <f t="shared" si="3"/>
        <v>0</v>
      </c>
      <c r="AA28" s="60">
        <f t="shared" si="4"/>
        <v>0</v>
      </c>
      <c r="AB28" s="60">
        <f t="shared" si="6"/>
        <v>0</v>
      </c>
      <c r="AC28" s="60">
        <f t="shared" si="5"/>
        <v>0</v>
      </c>
      <c r="AD28" s="60">
        <f>IF(D28&lt;=4,O28+((O28*(норми!$E$6))/100),O28+((O28*(норми!$E$7))/100))</f>
        <v>0</v>
      </c>
      <c r="AE28" s="113">
        <f>IFERROR(IF(P28&gt;0,0,ROUNDUP(норми!$F$4*G28,0)),"")</f>
        <v>0</v>
      </c>
      <c r="AF28" s="61"/>
      <c r="AG28" s="61"/>
      <c r="AH28" s="61"/>
      <c r="AI28" s="60">
        <f>IF(X28&gt;0,(X28*(норми!$J$4*F28)),0)</f>
        <v>0</v>
      </c>
      <c r="AJ28" s="60">
        <f>IF(V28="фах",норми!$K$4*F28,0)</f>
        <v>0</v>
      </c>
      <c r="AK28" s="60">
        <f>IF(V28="заг",норми!$L$4*F28,0)</f>
        <v>0</v>
      </c>
      <c r="AL28" s="60">
        <f>IF(W28="фах",норми!$M$4*F28,0)</f>
        <v>0</v>
      </c>
      <c r="AM28" s="60">
        <f>IF(W28="заг",норми!$N$4*F28,0)</f>
        <v>0</v>
      </c>
      <c r="AN28" s="60">
        <f>IF(T28&gt;0,G28*норми!$O$4,0)</f>
        <v>0</v>
      </c>
      <c r="AO28" s="60">
        <f>IF(U28&gt;0,G28*норми!$P$4,0)</f>
        <v>0</v>
      </c>
      <c r="AP28" s="60">
        <f>IF(U28="е.п.",ROUNDUP(G28*норми!$Q$4,0),0)</f>
        <v>0</v>
      </c>
      <c r="AQ28" s="60">
        <f>IF(U28="е.у.",ROUNDUP(G28*норми!$R$4,0),0)</f>
        <v>0</v>
      </c>
      <c r="AR28" s="113">
        <f>IF(R28="дп/др.(б)",ROUNDUP((F28*норми!$S$4)+(((норми!$S$10+норми!$S$11)*норми!$S$9)*F28),0),0)</f>
        <v>0</v>
      </c>
      <c r="AS28" s="60">
        <f>IF(S28="аб",ROUNDUP((норми!$T$4*G28)+(норми!$S$11*(норми!$T$9*F28)),0),0)</f>
        <v>0</v>
      </c>
      <c r="AT28" s="113">
        <f>IF(R28="дп/др.(м)",ROUNDUP((F28*норми!$U$4)+(((норми!$U$10+норми!$U$11)*норми!$U$9)*F28),0),0)</f>
        <v>0</v>
      </c>
      <c r="AU28" s="60">
        <f>IF(S28="ам",ROUNDUP((норми!$V$4*G28)+(норми!$U$11*(норми!$V$9*F28)),0),0)</f>
        <v>0</v>
      </c>
      <c r="AV28" s="43"/>
      <c r="AW28" s="60" t="str">
        <f t="shared" si="2"/>
        <v/>
      </c>
      <c r="AX28" s="43"/>
      <c r="AY28" s="60" t="str">
        <f>IF(P28&gt;0,IF(AX28="+",(норми!$X$4)*(P28*G28),""),"")</f>
        <v/>
      </c>
      <c r="AZ28" s="43"/>
      <c r="BA28" s="60" t="str">
        <f>IF(P28&gt;0,IF(AZ28="+",(норми!$X$4)*(P28*G28),""),"")</f>
        <v/>
      </c>
      <c r="BB28" s="43"/>
      <c r="BC28" s="60" t="str">
        <f>IF(P28&gt;0,IF(BB28="+",(норми!$Z$4)*(P28*F28),""),"")</f>
        <v/>
      </c>
      <c r="BD28" s="61"/>
      <c r="BE28" s="60">
        <f t="shared" si="0"/>
        <v>0</v>
      </c>
      <c r="BF28" s="44">
        <f t="shared" si="1"/>
        <v>0</v>
      </c>
    </row>
    <row r="29" spans="1:58" hidden="1" outlineLevel="1" x14ac:dyDescent="0.2">
      <c r="A29" s="20">
        <v>10</v>
      </c>
      <c r="B29" s="21"/>
      <c r="C29" s="21"/>
      <c r="D29" s="48"/>
      <c r="E29" s="21"/>
      <c r="F29" s="21"/>
      <c r="G29" s="21"/>
      <c r="H29" s="21"/>
      <c r="I29" s="21"/>
      <c r="J29" s="20"/>
      <c r="K29" s="22"/>
      <c r="L29" s="22"/>
      <c r="M29" s="22"/>
      <c r="N29" s="22"/>
      <c r="O29" s="22"/>
      <c r="P29" s="21"/>
      <c r="Q29" s="22"/>
      <c r="R29" s="22"/>
      <c r="S29" s="22"/>
      <c r="T29" s="22"/>
      <c r="U29" s="22"/>
      <c r="V29" s="22"/>
      <c r="W29" s="22"/>
      <c r="X29" s="48"/>
      <c r="Y29" s="23"/>
      <c r="Z29" s="59">
        <f t="shared" si="3"/>
        <v>0</v>
      </c>
      <c r="AA29" s="60">
        <f t="shared" si="4"/>
        <v>0</v>
      </c>
      <c r="AB29" s="60">
        <f t="shared" si="6"/>
        <v>0</v>
      </c>
      <c r="AC29" s="60">
        <f t="shared" si="5"/>
        <v>0</v>
      </c>
      <c r="AD29" s="60">
        <f>IF(D29&lt;=4,O29+((O29*(норми!$E$6))/100),O29+((O29*(норми!$E$7))/100))</f>
        <v>0</v>
      </c>
      <c r="AE29" s="113">
        <f>IFERROR(IF(P29&gt;0,0,ROUNDUP(норми!$F$4*G29,0)),"")</f>
        <v>0</v>
      </c>
      <c r="AF29" s="61"/>
      <c r="AG29" s="61"/>
      <c r="AH29" s="61"/>
      <c r="AI29" s="60">
        <f>IF(X29&gt;0,(X29*(норми!$J$4*F29)),0)</f>
        <v>0</v>
      </c>
      <c r="AJ29" s="60">
        <f>IF(V29="фах",норми!$K$4*F29,0)</f>
        <v>0</v>
      </c>
      <c r="AK29" s="60">
        <f>IF(V29="заг",норми!$L$4*F29,0)</f>
        <v>0</v>
      </c>
      <c r="AL29" s="60">
        <f>IF(W29="фах",норми!$M$4*F29,0)</f>
        <v>0</v>
      </c>
      <c r="AM29" s="60">
        <f>IF(W29="заг",норми!$N$4*F29,0)</f>
        <v>0</v>
      </c>
      <c r="AN29" s="60">
        <f>IF(T29&gt;0,G29*норми!$O$4,0)</f>
        <v>0</v>
      </c>
      <c r="AO29" s="60">
        <f>IF(U29&gt;0,G29*норми!$P$4,0)</f>
        <v>0</v>
      </c>
      <c r="AP29" s="60">
        <f>IF(U29="е.п.",ROUNDUP(G29*норми!$Q$4,0),0)</f>
        <v>0</v>
      </c>
      <c r="AQ29" s="60">
        <f>IF(U29="е.у.",ROUNDUP(G29*норми!$R$4,0),0)</f>
        <v>0</v>
      </c>
      <c r="AR29" s="113">
        <f>IF(R29="дп/др.(б)",ROUNDUP((F29*норми!$S$4)+(((норми!$S$10+норми!$S$11)*норми!$S$9)*F29),0),0)</f>
        <v>0</v>
      </c>
      <c r="AS29" s="60">
        <f>IF(S29="аб",ROUNDUP((норми!$T$4*G29)+(норми!$S$11*(норми!$T$9*F29)),0),0)</f>
        <v>0</v>
      </c>
      <c r="AT29" s="113">
        <f>IF(R29="дп/др.(м)",ROUNDUP((F29*норми!$U$4)+(((норми!$U$10+норми!$U$11)*норми!$U$9)*F29),0),0)</f>
        <v>0</v>
      </c>
      <c r="AU29" s="60">
        <f>IF(S29="ам",ROUNDUP((норми!$V$4*G29)+(норми!$U$11*(норми!$V$9*F29)),0),0)</f>
        <v>0</v>
      </c>
      <c r="AV29" s="43"/>
      <c r="AW29" s="60" t="str">
        <f t="shared" si="2"/>
        <v/>
      </c>
      <c r="AX29" s="43"/>
      <c r="AY29" s="60" t="str">
        <f>IF(P29&gt;0,IF(AX29="+",(норми!$X$4)*(P29*G29),""),"")</f>
        <v/>
      </c>
      <c r="AZ29" s="43"/>
      <c r="BA29" s="60" t="str">
        <f>IF(P29&gt;0,IF(AZ29="+",(норми!$X$4)*(P29*G29),""),"")</f>
        <v/>
      </c>
      <c r="BB29" s="43"/>
      <c r="BC29" s="60" t="str">
        <f>IF(P29&gt;0,IF(BB29="+",(норми!$Z$4)*(P29*F29),""),"")</f>
        <v/>
      </c>
      <c r="BD29" s="61"/>
      <c r="BE29" s="60">
        <f t="shared" si="0"/>
        <v>0</v>
      </c>
      <c r="BF29" s="44">
        <f t="shared" si="1"/>
        <v>0</v>
      </c>
    </row>
    <row r="30" spans="1:58" hidden="1" outlineLevel="1" x14ac:dyDescent="0.2">
      <c r="A30" s="20">
        <v>11</v>
      </c>
      <c r="B30" s="21"/>
      <c r="C30" s="21"/>
      <c r="D30" s="48"/>
      <c r="E30" s="21"/>
      <c r="F30" s="21"/>
      <c r="G30" s="21"/>
      <c r="H30" s="21"/>
      <c r="I30" s="21"/>
      <c r="J30" s="20"/>
      <c r="K30" s="22"/>
      <c r="L30" s="22"/>
      <c r="M30" s="22"/>
      <c r="N30" s="22"/>
      <c r="O30" s="22"/>
      <c r="P30" s="21"/>
      <c r="Q30" s="22"/>
      <c r="R30" s="22"/>
      <c r="S30" s="22"/>
      <c r="T30" s="22"/>
      <c r="U30" s="22"/>
      <c r="V30" s="22"/>
      <c r="W30" s="22"/>
      <c r="X30" s="48"/>
      <c r="Y30" s="23"/>
      <c r="Z30" s="59">
        <f t="shared" si="3"/>
        <v>0</v>
      </c>
      <c r="AA30" s="60">
        <f t="shared" si="4"/>
        <v>0</v>
      </c>
      <c r="AB30" s="60">
        <f t="shared" si="6"/>
        <v>0</v>
      </c>
      <c r="AC30" s="60">
        <f t="shared" si="5"/>
        <v>0</v>
      </c>
      <c r="AD30" s="60">
        <f>IF(D30&lt;=4,O30+((O30*(норми!$E$6))/100),O30+((O30*(норми!$E$7))/100))</f>
        <v>0</v>
      </c>
      <c r="AE30" s="113">
        <f>IFERROR(IF(P30&gt;0,0,ROUNDUP(норми!$F$4*G30,0)),"")</f>
        <v>0</v>
      </c>
      <c r="AF30" s="61"/>
      <c r="AG30" s="61"/>
      <c r="AH30" s="61"/>
      <c r="AI30" s="60">
        <f>IF(X30&gt;0,(X30*(норми!$J$4*F30)),0)</f>
        <v>0</v>
      </c>
      <c r="AJ30" s="60">
        <f>IF(V30="фах",норми!$K$4*F30,0)</f>
        <v>0</v>
      </c>
      <c r="AK30" s="60">
        <f>IF(V30="заг",норми!$L$4*F30,0)</f>
        <v>0</v>
      </c>
      <c r="AL30" s="60">
        <f>IF(W30="фах",норми!$M$4*F30,0)</f>
        <v>0</v>
      </c>
      <c r="AM30" s="60">
        <f>IF(W30="заг",норми!$N$4*F30,0)</f>
        <v>0</v>
      </c>
      <c r="AN30" s="60">
        <f>IF(T30&gt;0,G30*норми!$O$4,0)</f>
        <v>0</v>
      </c>
      <c r="AO30" s="60">
        <f>IF(U30&gt;0,G30*норми!$P$4,0)</f>
        <v>0</v>
      </c>
      <c r="AP30" s="60">
        <f>IF(U30="е.п.",ROUNDUP(G30*норми!$Q$4,0),0)</f>
        <v>0</v>
      </c>
      <c r="AQ30" s="60">
        <f>IF(U30="е.у.",ROUNDUP(G30*норми!$R$4,0),0)</f>
        <v>0</v>
      </c>
      <c r="AR30" s="113">
        <f>IF(R30="дп/др.(б)",ROUNDUP((F30*норми!$S$4)+(((норми!$S$10+норми!$S$11)*норми!$S$9)*F30),0),0)</f>
        <v>0</v>
      </c>
      <c r="AS30" s="60">
        <f>IF(S30="аб",ROUNDUP((норми!$T$4*G30)+(норми!$S$11*(норми!$T$9*F30)),0),0)</f>
        <v>0</v>
      </c>
      <c r="AT30" s="113">
        <f>IF(R30="дп/др.(м)",ROUNDUP((F30*норми!$U$4)+(((норми!$U$10+норми!$U$11)*норми!$U$9)*F30),0),0)</f>
        <v>0</v>
      </c>
      <c r="AU30" s="60">
        <f>IF(S30="ам",ROUNDUP((норми!$V$4*G30)+(норми!$U$11*(норми!$V$9*F30)),0),0)</f>
        <v>0</v>
      </c>
      <c r="AV30" s="43"/>
      <c r="AW30" s="60" t="str">
        <f t="shared" si="2"/>
        <v/>
      </c>
      <c r="AX30" s="43"/>
      <c r="AY30" s="60" t="str">
        <f>IF(P30&gt;0,IF(AX30="+",(норми!$X$4)*(P30*G30),""),"")</f>
        <v/>
      </c>
      <c r="AZ30" s="43"/>
      <c r="BA30" s="60" t="str">
        <f>IF(P30&gt;0,IF(AZ30="+",(норми!$X$4)*(P30*G30),""),"")</f>
        <v/>
      </c>
      <c r="BB30" s="43"/>
      <c r="BC30" s="60" t="str">
        <f>IF(P30&gt;0,IF(BB30="+",(норми!$Z$4)*(P30*F30),""),"")</f>
        <v/>
      </c>
      <c r="BD30" s="61"/>
      <c r="BE30" s="60">
        <f t="shared" si="0"/>
        <v>0</v>
      </c>
      <c r="BF30" s="44">
        <f t="shared" si="1"/>
        <v>0</v>
      </c>
    </row>
    <row r="31" spans="1:58" hidden="1" outlineLevel="1" x14ac:dyDescent="0.2">
      <c r="A31" s="20">
        <v>12</v>
      </c>
      <c r="B31" s="21"/>
      <c r="C31" s="21"/>
      <c r="D31" s="48"/>
      <c r="E31" s="21"/>
      <c r="F31" s="21"/>
      <c r="G31" s="21"/>
      <c r="H31" s="21"/>
      <c r="I31" s="21"/>
      <c r="J31" s="20"/>
      <c r="K31" s="22"/>
      <c r="L31" s="22"/>
      <c r="M31" s="22"/>
      <c r="N31" s="22"/>
      <c r="O31" s="22"/>
      <c r="P31" s="21"/>
      <c r="Q31" s="22"/>
      <c r="R31" s="22"/>
      <c r="S31" s="22"/>
      <c r="T31" s="22"/>
      <c r="U31" s="22"/>
      <c r="V31" s="22"/>
      <c r="W31" s="22"/>
      <c r="X31" s="48"/>
      <c r="Y31" s="23"/>
      <c r="Z31" s="59">
        <f t="shared" si="3"/>
        <v>0</v>
      </c>
      <c r="AA31" s="60">
        <f t="shared" si="4"/>
        <v>0</v>
      </c>
      <c r="AB31" s="60">
        <f t="shared" si="6"/>
        <v>0</v>
      </c>
      <c r="AC31" s="60">
        <f t="shared" si="5"/>
        <v>0</v>
      </c>
      <c r="AD31" s="60">
        <f>IF(D31&lt;=4,O31+((O31*(норми!$E$6))/100),O31+((O31*(норми!$E$7))/100))</f>
        <v>0</v>
      </c>
      <c r="AE31" s="113">
        <f>IFERROR(IF(P31&gt;0,0,ROUNDUP(норми!$F$4*G31,0)),"")</f>
        <v>0</v>
      </c>
      <c r="AF31" s="61"/>
      <c r="AG31" s="61"/>
      <c r="AH31" s="61"/>
      <c r="AI31" s="60">
        <f>IF(X31&gt;0,(X31*(норми!$J$4*F31)),0)</f>
        <v>0</v>
      </c>
      <c r="AJ31" s="60">
        <f>IF(V31="фах",норми!$K$4*F31,0)</f>
        <v>0</v>
      </c>
      <c r="AK31" s="60">
        <f>IF(V31="заг",норми!$L$4*F31,0)</f>
        <v>0</v>
      </c>
      <c r="AL31" s="60">
        <f>IF(W31="фах",норми!$M$4*F31,0)</f>
        <v>0</v>
      </c>
      <c r="AM31" s="60">
        <f>IF(W31="заг",норми!$N$4*F31,0)</f>
        <v>0</v>
      </c>
      <c r="AN31" s="60">
        <f>IF(T31&gt;0,G31*норми!$O$4,0)</f>
        <v>0</v>
      </c>
      <c r="AO31" s="60">
        <f>IF(U31&gt;0,G31*норми!$P$4,0)</f>
        <v>0</v>
      </c>
      <c r="AP31" s="60">
        <f>IF(U31="е.п.",ROUNDUP(G31*норми!$Q$4,0),0)</f>
        <v>0</v>
      </c>
      <c r="AQ31" s="60">
        <f>IF(U31="е.у.",ROUNDUP(G31*норми!$R$4,0),0)</f>
        <v>0</v>
      </c>
      <c r="AR31" s="113">
        <f>IF(R31="дп/др.(б)",ROUNDUP((F31*норми!$S$4)+(((норми!$S$10+норми!$S$11)*норми!$S$9)*F31),0),0)</f>
        <v>0</v>
      </c>
      <c r="AS31" s="60">
        <f>IF(S31="аб",ROUNDUP((норми!$T$4*G31)+(норми!$S$11*(норми!$T$9*F31)),0),0)</f>
        <v>0</v>
      </c>
      <c r="AT31" s="113">
        <f>IF(R31="дп/др.(м)",ROUNDUP((F31*норми!$U$4)+(((норми!$U$10+норми!$U$11)*норми!$U$9)*F31),0),0)</f>
        <v>0</v>
      </c>
      <c r="AU31" s="60">
        <f>IF(S31="ам",ROUNDUP((норми!$V$4*G31)+(норми!$U$11*(норми!$V$9*F31)),0),0)</f>
        <v>0</v>
      </c>
      <c r="AV31" s="43"/>
      <c r="AW31" s="60" t="str">
        <f t="shared" si="2"/>
        <v/>
      </c>
      <c r="AX31" s="43"/>
      <c r="AY31" s="60" t="str">
        <f>IF(P31&gt;0,IF(AX31="+",(норми!$X$4)*(P31*G31),""),"")</f>
        <v/>
      </c>
      <c r="AZ31" s="43"/>
      <c r="BA31" s="60" t="str">
        <f>IF(P31&gt;0,IF(AZ31="+",(норми!$X$4)*(P31*G31),""),"")</f>
        <v/>
      </c>
      <c r="BB31" s="43"/>
      <c r="BC31" s="60" t="str">
        <f>IF(P31&gt;0,IF(BB31="+",(норми!$Z$4)*(P31*F31),""),"")</f>
        <v/>
      </c>
      <c r="BD31" s="61"/>
      <c r="BE31" s="60">
        <f t="shared" si="0"/>
        <v>0</v>
      </c>
      <c r="BF31" s="44">
        <f t="shared" si="1"/>
        <v>0</v>
      </c>
    </row>
    <row r="32" spans="1:58" hidden="1" outlineLevel="1" x14ac:dyDescent="0.2">
      <c r="A32" s="20">
        <v>13</v>
      </c>
      <c r="B32" s="21"/>
      <c r="C32" s="21"/>
      <c r="D32" s="48"/>
      <c r="E32" s="21"/>
      <c r="F32" s="21"/>
      <c r="G32" s="21"/>
      <c r="H32" s="21"/>
      <c r="I32" s="21"/>
      <c r="J32" s="20"/>
      <c r="K32" s="22"/>
      <c r="L32" s="22"/>
      <c r="M32" s="22"/>
      <c r="N32" s="22"/>
      <c r="O32" s="22"/>
      <c r="P32" s="21"/>
      <c r="Q32" s="22"/>
      <c r="R32" s="22"/>
      <c r="S32" s="22"/>
      <c r="T32" s="22"/>
      <c r="U32" s="22"/>
      <c r="V32" s="22"/>
      <c r="W32" s="22"/>
      <c r="X32" s="48"/>
      <c r="Y32" s="23"/>
      <c r="Z32" s="59">
        <f t="shared" si="3"/>
        <v>0</v>
      </c>
      <c r="AA32" s="60">
        <f t="shared" si="4"/>
        <v>0</v>
      </c>
      <c r="AB32" s="60">
        <f t="shared" si="6"/>
        <v>0</v>
      </c>
      <c r="AC32" s="60">
        <f t="shared" si="5"/>
        <v>0</v>
      </c>
      <c r="AD32" s="60">
        <f>IF(D32&lt;=4,O32+((O32*(норми!$E$6))/100),O32+((O32*(норми!$E$7))/100))</f>
        <v>0</v>
      </c>
      <c r="AE32" s="113">
        <f>IFERROR(IF(P32&gt;0,0,ROUNDUP(норми!$F$4*G32,0)),"")</f>
        <v>0</v>
      </c>
      <c r="AF32" s="61"/>
      <c r="AG32" s="61"/>
      <c r="AH32" s="61"/>
      <c r="AI32" s="60">
        <f>IF(X32&gt;0,(X32*(норми!$J$4*F32)),0)</f>
        <v>0</v>
      </c>
      <c r="AJ32" s="60">
        <f>IF(V32="фах",норми!$K$4*F32,0)</f>
        <v>0</v>
      </c>
      <c r="AK32" s="60">
        <f>IF(V32="заг",норми!$L$4*F32,0)</f>
        <v>0</v>
      </c>
      <c r="AL32" s="60">
        <f>IF(W32="фах",норми!$M$4*F32,0)</f>
        <v>0</v>
      </c>
      <c r="AM32" s="60">
        <f>IF(W32="заг",норми!$N$4*F32,0)</f>
        <v>0</v>
      </c>
      <c r="AN32" s="60">
        <f>IF(T32&gt;0,G32*норми!$O$4,0)</f>
        <v>0</v>
      </c>
      <c r="AO32" s="60">
        <f>IF(U32&gt;0,G32*норми!$P$4,0)</f>
        <v>0</v>
      </c>
      <c r="AP32" s="60">
        <f>IF(U32="е.п.",ROUNDUP(G32*норми!$Q$4,0),0)</f>
        <v>0</v>
      </c>
      <c r="AQ32" s="60">
        <f>IF(U32="е.у.",ROUNDUP(G32*норми!$R$4,0),0)</f>
        <v>0</v>
      </c>
      <c r="AR32" s="113">
        <f>IF(R32="дп/др.(б)",ROUNDUP((F32*норми!$S$4)+(((норми!$S$10+норми!$S$11)*норми!$S$9)*F32),0),0)</f>
        <v>0</v>
      </c>
      <c r="AS32" s="60">
        <f>IF(S32="аб",ROUNDUP((норми!$T$4*G32)+(норми!$S$11*(норми!$T$9*F32)),0),0)</f>
        <v>0</v>
      </c>
      <c r="AT32" s="113">
        <f>IF(R32="дп/др.(м)",ROUNDUP((F32*норми!$U$4)+(((норми!$U$10+норми!$U$11)*норми!$U$9)*F32),0),0)</f>
        <v>0</v>
      </c>
      <c r="AU32" s="60">
        <f>IF(S32="ам",ROUNDUP((норми!$V$4*G32)+(норми!$U$11*(норми!$V$9*F32)),0),0)</f>
        <v>0</v>
      </c>
      <c r="AV32" s="43"/>
      <c r="AW32" s="60" t="str">
        <f t="shared" si="2"/>
        <v/>
      </c>
      <c r="AX32" s="43"/>
      <c r="AY32" s="60" t="str">
        <f>IF(P32&gt;0,IF(AX32="+",(норми!$X$4)*(P32*G32),""),"")</f>
        <v/>
      </c>
      <c r="AZ32" s="43"/>
      <c r="BA32" s="60" t="str">
        <f>IF(P32&gt;0,IF(AZ32="+",(норми!$X$4)*(P32*G32),""),"")</f>
        <v/>
      </c>
      <c r="BB32" s="43"/>
      <c r="BC32" s="60" t="str">
        <f>IF(P32&gt;0,IF(BB32="+",(норми!$Z$4)*(P32*F32),""),"")</f>
        <v/>
      </c>
      <c r="BD32" s="61"/>
      <c r="BE32" s="60">
        <f t="shared" si="0"/>
        <v>0</v>
      </c>
      <c r="BF32" s="44">
        <f t="shared" si="1"/>
        <v>0</v>
      </c>
    </row>
    <row r="33" spans="1:58" hidden="1" outlineLevel="1" x14ac:dyDescent="0.2">
      <c r="A33" s="20">
        <v>14</v>
      </c>
      <c r="B33" s="21"/>
      <c r="C33" s="21"/>
      <c r="D33" s="48"/>
      <c r="E33" s="21"/>
      <c r="F33" s="21"/>
      <c r="G33" s="21"/>
      <c r="H33" s="21"/>
      <c r="I33" s="21"/>
      <c r="J33" s="20"/>
      <c r="K33" s="22"/>
      <c r="L33" s="22"/>
      <c r="M33" s="22"/>
      <c r="N33" s="22"/>
      <c r="O33" s="22"/>
      <c r="P33" s="21"/>
      <c r="Q33" s="22"/>
      <c r="R33" s="22"/>
      <c r="S33" s="22"/>
      <c r="T33" s="22"/>
      <c r="U33" s="22"/>
      <c r="V33" s="22"/>
      <c r="W33" s="22"/>
      <c r="X33" s="48"/>
      <c r="Y33" s="23"/>
      <c r="Z33" s="59">
        <f t="shared" si="3"/>
        <v>0</v>
      </c>
      <c r="AA33" s="60">
        <f t="shared" si="4"/>
        <v>0</v>
      </c>
      <c r="AB33" s="60">
        <f t="shared" si="6"/>
        <v>0</v>
      </c>
      <c r="AC33" s="60">
        <f t="shared" si="5"/>
        <v>0</v>
      </c>
      <c r="AD33" s="60">
        <f>IF(D33&lt;=4,O33+((O33*(норми!$E$6))/100),O33+((O33*(норми!$E$7))/100))</f>
        <v>0</v>
      </c>
      <c r="AE33" s="113">
        <f>IFERROR(IF(P33&gt;0,0,ROUNDUP(норми!$F$4*G33,0)),"")</f>
        <v>0</v>
      </c>
      <c r="AF33" s="61"/>
      <c r="AG33" s="61"/>
      <c r="AH33" s="61"/>
      <c r="AI33" s="60">
        <f>IF(X33&gt;0,(X33*(норми!$J$4*F33)),0)</f>
        <v>0</v>
      </c>
      <c r="AJ33" s="60">
        <f>IF(V33="фах",норми!$K$4*F33,0)</f>
        <v>0</v>
      </c>
      <c r="AK33" s="60">
        <f>IF(V33="заг",норми!$L$4*F33,0)</f>
        <v>0</v>
      </c>
      <c r="AL33" s="60">
        <f>IF(W33="фах",норми!$M$4*F33,0)</f>
        <v>0</v>
      </c>
      <c r="AM33" s="60">
        <f>IF(W33="заг",норми!$N$4*F33,0)</f>
        <v>0</v>
      </c>
      <c r="AN33" s="60">
        <f>IF(T33&gt;0,G33*норми!$O$4,0)</f>
        <v>0</v>
      </c>
      <c r="AO33" s="60">
        <f>IF(U33&gt;0,G33*норми!$P$4,0)</f>
        <v>0</v>
      </c>
      <c r="AP33" s="60">
        <f>IF(U33="е.п.",ROUNDUP(G33*норми!$Q$4,0),0)</f>
        <v>0</v>
      </c>
      <c r="AQ33" s="60">
        <f>IF(U33="е.у.",ROUNDUP(G33*норми!$R$4,0),0)</f>
        <v>0</v>
      </c>
      <c r="AR33" s="113">
        <f>IF(R33="дп/др.(б)",ROUNDUP((F33*норми!$S$4)+(((норми!$S$10+норми!$S$11)*норми!$S$9)*F33),0),0)</f>
        <v>0</v>
      </c>
      <c r="AS33" s="60">
        <f>IF(S33="аб",ROUNDUP((норми!$T$4*G33)+(норми!$S$11*(норми!$T$9*F33)),0),0)</f>
        <v>0</v>
      </c>
      <c r="AT33" s="113">
        <f>IF(R33="дп/др.(м)",ROUNDUP((F33*норми!$U$4)+(((норми!$U$10+норми!$U$11)*норми!$U$9)*F33),0),0)</f>
        <v>0</v>
      </c>
      <c r="AU33" s="60">
        <f>IF(S33="ам",ROUNDUP((норми!$V$4*G33)+(норми!$U$11*(норми!$V$9*F33)),0),0)</f>
        <v>0</v>
      </c>
      <c r="AV33" s="43"/>
      <c r="AW33" s="60" t="str">
        <f t="shared" si="2"/>
        <v/>
      </c>
      <c r="AX33" s="43"/>
      <c r="AY33" s="60" t="str">
        <f>IF(P33&gt;0,IF(AX33="+",(норми!$X$4)*(P33*G33),""),"")</f>
        <v/>
      </c>
      <c r="AZ33" s="43"/>
      <c r="BA33" s="60" t="str">
        <f>IF(P33&gt;0,IF(AZ33="+",(норми!$X$4)*(P33*G33),""),"")</f>
        <v/>
      </c>
      <c r="BB33" s="43"/>
      <c r="BC33" s="60" t="str">
        <f>IF(P33&gt;0,IF(BB33="+",(норми!$Z$4)*(P33*F33),""),"")</f>
        <v/>
      </c>
      <c r="BD33" s="61"/>
      <c r="BE33" s="60">
        <f t="shared" si="0"/>
        <v>0</v>
      </c>
      <c r="BF33" s="44">
        <f t="shared" si="1"/>
        <v>0</v>
      </c>
    </row>
    <row r="34" spans="1:58" hidden="1" outlineLevel="1" x14ac:dyDescent="0.2">
      <c r="A34" s="20">
        <v>15</v>
      </c>
      <c r="B34" s="21"/>
      <c r="C34" s="21"/>
      <c r="D34" s="48"/>
      <c r="E34" s="21"/>
      <c r="F34" s="21"/>
      <c r="G34" s="21"/>
      <c r="H34" s="21"/>
      <c r="I34" s="21"/>
      <c r="J34" s="20"/>
      <c r="K34" s="22"/>
      <c r="L34" s="22"/>
      <c r="M34" s="22"/>
      <c r="N34" s="22"/>
      <c r="O34" s="22"/>
      <c r="P34" s="21"/>
      <c r="Q34" s="22"/>
      <c r="R34" s="22"/>
      <c r="S34" s="22"/>
      <c r="T34" s="22"/>
      <c r="U34" s="22"/>
      <c r="V34" s="22"/>
      <c r="W34" s="22"/>
      <c r="X34" s="48"/>
      <c r="Y34" s="23"/>
      <c r="Z34" s="59">
        <f t="shared" si="3"/>
        <v>0</v>
      </c>
      <c r="AA34" s="60">
        <f t="shared" si="4"/>
        <v>0</v>
      </c>
      <c r="AB34" s="60">
        <f t="shared" si="6"/>
        <v>0</v>
      </c>
      <c r="AC34" s="60">
        <f t="shared" si="5"/>
        <v>0</v>
      </c>
      <c r="AD34" s="60">
        <f>IF(D34&lt;=4,O34+((O34*(норми!$E$6))/100),O34+((O34*(норми!$E$7))/100))</f>
        <v>0</v>
      </c>
      <c r="AE34" s="113">
        <f>IFERROR(IF(P34&gt;0,0,ROUNDUP(норми!$F$4*G34,0)),"")</f>
        <v>0</v>
      </c>
      <c r="AF34" s="61"/>
      <c r="AG34" s="61"/>
      <c r="AH34" s="61"/>
      <c r="AI34" s="60">
        <f>IF(X34&gt;0,(X34*(норми!$J$4*F34)),0)</f>
        <v>0</v>
      </c>
      <c r="AJ34" s="60">
        <f>IF(V34="фах",норми!$K$4*F34,0)</f>
        <v>0</v>
      </c>
      <c r="AK34" s="60">
        <f>IF(V34="заг",норми!$L$4*F34,0)</f>
        <v>0</v>
      </c>
      <c r="AL34" s="60">
        <f>IF(W34="фах",норми!$M$4*F34,0)</f>
        <v>0</v>
      </c>
      <c r="AM34" s="60">
        <f>IF(W34="заг",норми!$N$4*F34,0)</f>
        <v>0</v>
      </c>
      <c r="AN34" s="60">
        <f>IF(T34&gt;0,G34*норми!$O$4,0)</f>
        <v>0</v>
      </c>
      <c r="AO34" s="60">
        <f>IF(U34&gt;0,G34*норми!$P$4,0)</f>
        <v>0</v>
      </c>
      <c r="AP34" s="60">
        <f>IF(U34="е.п.",ROUNDUP(G34*норми!$Q$4,0),0)</f>
        <v>0</v>
      </c>
      <c r="AQ34" s="60">
        <f>IF(U34="е.у.",ROUNDUP(G34*норми!$R$4,0),0)</f>
        <v>0</v>
      </c>
      <c r="AR34" s="113">
        <f>IF(R34="дп/др.(б)",ROUNDUP((F34*норми!$S$4)+(((норми!$S$10+норми!$S$11)*норми!$S$9)*F34),0),0)</f>
        <v>0</v>
      </c>
      <c r="AS34" s="60">
        <f>IF(S34="аб",ROUNDUP((норми!$T$4*G34)+(норми!$S$11*(норми!$T$9*F34)),0),0)</f>
        <v>0</v>
      </c>
      <c r="AT34" s="113">
        <f>IF(R34="дп/др.(м)",ROUNDUP((F34*норми!$U$4)+(((норми!$U$10+норми!$U$11)*норми!$U$9)*F34),0),0)</f>
        <v>0</v>
      </c>
      <c r="AU34" s="60">
        <f>IF(S34="ам",ROUNDUP((норми!$V$4*G34)+(норми!$U$11*(норми!$V$9*F34)),0),0)</f>
        <v>0</v>
      </c>
      <c r="AV34" s="43"/>
      <c r="AW34" s="60" t="str">
        <f t="shared" si="2"/>
        <v/>
      </c>
      <c r="AX34" s="43"/>
      <c r="AY34" s="60" t="str">
        <f>IF(P34&gt;0,IF(AX34="+",(норми!$X$4)*(P34*G34),""),"")</f>
        <v/>
      </c>
      <c r="AZ34" s="43"/>
      <c r="BA34" s="60" t="str">
        <f>IF(P34&gt;0,IF(AZ34="+",(норми!$X$4)*(P34*G34),""),"")</f>
        <v/>
      </c>
      <c r="BB34" s="43"/>
      <c r="BC34" s="60" t="str">
        <f>IF(P34&gt;0,IF(BB34="+",(норми!$Z$4)*(P34*F34),""),"")</f>
        <v/>
      </c>
      <c r="BD34" s="61"/>
      <c r="BE34" s="60">
        <f t="shared" si="0"/>
        <v>0</v>
      </c>
      <c r="BF34" s="44">
        <f t="shared" si="1"/>
        <v>0</v>
      </c>
    </row>
    <row r="35" spans="1:58" hidden="1" outlineLevel="1" x14ac:dyDescent="0.2">
      <c r="A35" s="20">
        <v>16</v>
      </c>
      <c r="B35" s="21"/>
      <c r="C35" s="21"/>
      <c r="D35" s="48"/>
      <c r="E35" s="21"/>
      <c r="F35" s="21"/>
      <c r="G35" s="21"/>
      <c r="H35" s="21"/>
      <c r="I35" s="21"/>
      <c r="J35" s="20"/>
      <c r="K35" s="22"/>
      <c r="L35" s="22"/>
      <c r="M35" s="22"/>
      <c r="N35" s="22"/>
      <c r="O35" s="22"/>
      <c r="P35" s="21"/>
      <c r="Q35" s="22"/>
      <c r="R35" s="22"/>
      <c r="S35" s="22"/>
      <c r="T35" s="22"/>
      <c r="U35" s="22"/>
      <c r="V35" s="22"/>
      <c r="W35" s="22"/>
      <c r="X35" s="48"/>
      <c r="Y35" s="23"/>
      <c r="Z35" s="59">
        <f t="shared" si="3"/>
        <v>0</v>
      </c>
      <c r="AA35" s="60">
        <f t="shared" si="4"/>
        <v>0</v>
      </c>
      <c r="AB35" s="60">
        <f t="shared" si="6"/>
        <v>0</v>
      </c>
      <c r="AC35" s="60">
        <f t="shared" si="5"/>
        <v>0</v>
      </c>
      <c r="AD35" s="60">
        <f>IF(D35&lt;=4,O35+((O35*(норми!$E$6))/100),O35+((O35*(норми!$E$7))/100))</f>
        <v>0</v>
      </c>
      <c r="AE35" s="113">
        <f>IFERROR(IF(P35&gt;0,0,ROUNDUP(норми!$F$4*G35,0)),"")</f>
        <v>0</v>
      </c>
      <c r="AF35" s="61"/>
      <c r="AG35" s="61"/>
      <c r="AH35" s="61"/>
      <c r="AI35" s="60">
        <f>IF(X35&gt;0,(X35*(норми!$J$4*F35)),0)</f>
        <v>0</v>
      </c>
      <c r="AJ35" s="60">
        <f>IF(V35="фах",норми!$K$4*F35,0)</f>
        <v>0</v>
      </c>
      <c r="AK35" s="60">
        <f>IF(V35="заг",норми!$L$4*F35,0)</f>
        <v>0</v>
      </c>
      <c r="AL35" s="60">
        <f>IF(W35="фах",норми!$M$4*F35,0)</f>
        <v>0</v>
      </c>
      <c r="AM35" s="60">
        <f>IF(W35="заг",норми!$N$4*F35,0)</f>
        <v>0</v>
      </c>
      <c r="AN35" s="60">
        <f>IF(T35&gt;0,G35*норми!$O$4,0)</f>
        <v>0</v>
      </c>
      <c r="AO35" s="60">
        <f>IF(U35&gt;0,G35*норми!$P$4,0)</f>
        <v>0</v>
      </c>
      <c r="AP35" s="60">
        <f>IF(U35="е.п.",ROUNDUP(G35*норми!$Q$4,0),0)</f>
        <v>0</v>
      </c>
      <c r="AQ35" s="60">
        <f>IF(U35="е.у.",ROUNDUP(G35*норми!$R$4,0),0)</f>
        <v>0</v>
      </c>
      <c r="AR35" s="113">
        <f>IF(R35="дп/др.(б)",ROUNDUP((F35*норми!$S$4)+(((норми!$S$10+норми!$S$11)*норми!$S$9)*F35),0),0)</f>
        <v>0</v>
      </c>
      <c r="AS35" s="60">
        <f>IF(S35="аб",ROUNDUP((норми!$T$4*G35)+(норми!$S$11*(норми!$T$9*F35)),0),0)</f>
        <v>0</v>
      </c>
      <c r="AT35" s="113">
        <f>IF(R35="дп/др.(м)",ROUNDUP((F35*норми!$U$4)+(((норми!$U$10+норми!$U$11)*норми!$U$9)*F35),0),0)</f>
        <v>0</v>
      </c>
      <c r="AU35" s="60">
        <f>IF(S35="ам",ROUNDUP((норми!$V$4*G35)+(норми!$U$11*(норми!$V$9*F35)),0),0)</f>
        <v>0</v>
      </c>
      <c r="AV35" s="43"/>
      <c r="AW35" s="60" t="str">
        <f t="shared" si="2"/>
        <v/>
      </c>
      <c r="AX35" s="43"/>
      <c r="AY35" s="60" t="str">
        <f>IF(P35&gt;0,IF(AX35="+",(норми!$X$4)*(P35*G35),""),"")</f>
        <v/>
      </c>
      <c r="AZ35" s="43"/>
      <c r="BA35" s="60" t="str">
        <f>IF(P35&gt;0,IF(AZ35="+",(норми!$X$4)*(P35*G35),""),"")</f>
        <v/>
      </c>
      <c r="BB35" s="43"/>
      <c r="BC35" s="60" t="str">
        <f>IF(P35&gt;0,IF(BB35="+",(норми!$Z$4)*(P35*F35),""),"")</f>
        <v/>
      </c>
      <c r="BD35" s="61"/>
      <c r="BE35" s="60">
        <f t="shared" si="0"/>
        <v>0</v>
      </c>
      <c r="BF35" s="44">
        <f t="shared" si="1"/>
        <v>0</v>
      </c>
    </row>
    <row r="36" spans="1:58" hidden="1" outlineLevel="1" x14ac:dyDescent="0.2">
      <c r="A36" s="20">
        <v>17</v>
      </c>
      <c r="B36" s="21"/>
      <c r="C36" s="21"/>
      <c r="D36" s="48"/>
      <c r="E36" s="21"/>
      <c r="F36" s="21"/>
      <c r="G36" s="21"/>
      <c r="H36" s="21"/>
      <c r="I36" s="21"/>
      <c r="J36" s="20"/>
      <c r="K36" s="22"/>
      <c r="L36" s="22"/>
      <c r="M36" s="22"/>
      <c r="N36" s="22"/>
      <c r="O36" s="22"/>
      <c r="P36" s="21"/>
      <c r="Q36" s="22"/>
      <c r="R36" s="22"/>
      <c r="S36" s="22"/>
      <c r="T36" s="22"/>
      <c r="U36" s="22"/>
      <c r="V36" s="22"/>
      <c r="W36" s="22"/>
      <c r="X36" s="48"/>
      <c r="Y36" s="23"/>
      <c r="Z36" s="59">
        <f t="shared" si="3"/>
        <v>0</v>
      </c>
      <c r="AA36" s="60">
        <f t="shared" si="4"/>
        <v>0</v>
      </c>
      <c r="AB36" s="60">
        <f t="shared" si="6"/>
        <v>0</v>
      </c>
      <c r="AC36" s="60">
        <f t="shared" si="5"/>
        <v>0</v>
      </c>
      <c r="AD36" s="60">
        <f>IF(D36&lt;=4,O36+((O36*(норми!$E$6))/100),O36+((O36*(норми!$E$7))/100))</f>
        <v>0</v>
      </c>
      <c r="AE36" s="113">
        <f>IFERROR(IF(P36&gt;0,0,ROUNDUP(норми!$F$4*G36,0)),"")</f>
        <v>0</v>
      </c>
      <c r="AF36" s="61"/>
      <c r="AG36" s="61"/>
      <c r="AH36" s="61"/>
      <c r="AI36" s="60">
        <f>IF(X36&gt;0,(X36*(норми!$J$4*F36)),0)</f>
        <v>0</v>
      </c>
      <c r="AJ36" s="60">
        <f>IF(V36="фах",норми!$K$4*F36,0)</f>
        <v>0</v>
      </c>
      <c r="AK36" s="60">
        <f>IF(V36="заг",норми!$L$4*F36,0)</f>
        <v>0</v>
      </c>
      <c r="AL36" s="60">
        <f>IF(W36="фах",норми!$M$4*F36,0)</f>
        <v>0</v>
      </c>
      <c r="AM36" s="60">
        <f>IF(W36="заг",норми!$N$4*F36,0)</f>
        <v>0</v>
      </c>
      <c r="AN36" s="60">
        <f>IF(T36&gt;0,G36*норми!$O$4,0)</f>
        <v>0</v>
      </c>
      <c r="AO36" s="60">
        <f>IF(U36&gt;0,G36*норми!$P$4,0)</f>
        <v>0</v>
      </c>
      <c r="AP36" s="60">
        <f>IF(U36="е.п.",ROUNDUP(G36*норми!$Q$4,0),0)</f>
        <v>0</v>
      </c>
      <c r="AQ36" s="60">
        <f>IF(U36="е.у.",ROUNDUP(G36*норми!$R$4,0),0)</f>
        <v>0</v>
      </c>
      <c r="AR36" s="113">
        <f>IF(R36="дп/др.(б)",ROUNDUP((F36*норми!$S$4)+(((норми!$S$10+норми!$S$11)*норми!$S$9)*F36),0),0)</f>
        <v>0</v>
      </c>
      <c r="AS36" s="60">
        <f>IF(S36="аб",ROUNDUP((норми!$T$4*G36)+(норми!$S$11*(норми!$T$9*F36)),0),0)</f>
        <v>0</v>
      </c>
      <c r="AT36" s="113">
        <f>IF(R36="дп/др.(м)",ROUNDUP((F36*норми!$U$4)+(((норми!$U$10+норми!$U$11)*норми!$U$9)*F36),0),0)</f>
        <v>0</v>
      </c>
      <c r="AU36" s="60">
        <f>IF(S36="ам",ROUNDUP((норми!$V$4*G36)+(норми!$U$11*(норми!$V$9*F36)),0),0)</f>
        <v>0</v>
      </c>
      <c r="AV36" s="43"/>
      <c r="AW36" s="60" t="str">
        <f t="shared" si="2"/>
        <v/>
      </c>
      <c r="AX36" s="43"/>
      <c r="AY36" s="60" t="str">
        <f>IF(P36&gt;0,IF(AX36="+",(норми!$X$4)*(P36*G36),""),"")</f>
        <v/>
      </c>
      <c r="AZ36" s="43"/>
      <c r="BA36" s="60" t="str">
        <f>IF(P36&gt;0,IF(AZ36="+",(норми!$X$4)*(P36*G36),""),"")</f>
        <v/>
      </c>
      <c r="BB36" s="43"/>
      <c r="BC36" s="60" t="str">
        <f>IF(P36&gt;0,IF(BB36="+",(норми!$Z$4)*(P36*F36),""),"")</f>
        <v/>
      </c>
      <c r="BD36" s="61"/>
      <c r="BE36" s="60">
        <f t="shared" si="0"/>
        <v>0</v>
      </c>
      <c r="BF36" s="44">
        <f t="shared" si="1"/>
        <v>0</v>
      </c>
    </row>
    <row r="37" spans="1:58" hidden="1" outlineLevel="1" x14ac:dyDescent="0.2">
      <c r="A37" s="20">
        <v>18</v>
      </c>
      <c r="B37" s="21"/>
      <c r="C37" s="21"/>
      <c r="D37" s="48"/>
      <c r="E37" s="21"/>
      <c r="F37" s="21"/>
      <c r="G37" s="21"/>
      <c r="H37" s="21"/>
      <c r="I37" s="21"/>
      <c r="J37" s="20"/>
      <c r="K37" s="22"/>
      <c r="L37" s="22"/>
      <c r="M37" s="22"/>
      <c r="N37" s="22"/>
      <c r="O37" s="22"/>
      <c r="P37" s="21"/>
      <c r="Q37" s="22"/>
      <c r="R37" s="22"/>
      <c r="S37" s="22"/>
      <c r="T37" s="22"/>
      <c r="U37" s="22"/>
      <c r="V37" s="22"/>
      <c r="W37" s="22"/>
      <c r="X37" s="48"/>
      <c r="Y37" s="23"/>
      <c r="Z37" s="59">
        <f t="shared" si="3"/>
        <v>0</v>
      </c>
      <c r="AA37" s="60">
        <f t="shared" si="4"/>
        <v>0</v>
      </c>
      <c r="AB37" s="60">
        <f t="shared" si="6"/>
        <v>0</v>
      </c>
      <c r="AC37" s="60">
        <f t="shared" si="5"/>
        <v>0</v>
      </c>
      <c r="AD37" s="60">
        <f>IF(D37&lt;=4,O37+((O37*(норми!$E$6))/100),O37+((O37*(норми!$E$7))/100))</f>
        <v>0</v>
      </c>
      <c r="AE37" s="113">
        <f>IFERROR(IF(P37&gt;0,0,ROUNDUP(норми!$F$4*G37,0)),"")</f>
        <v>0</v>
      </c>
      <c r="AF37" s="61"/>
      <c r="AG37" s="61"/>
      <c r="AH37" s="61"/>
      <c r="AI37" s="60">
        <f>IF(X37&gt;0,(X37*(норми!$J$4*F37)),0)</f>
        <v>0</v>
      </c>
      <c r="AJ37" s="60">
        <f>IF(V37="фах",норми!$K$4*F37,0)</f>
        <v>0</v>
      </c>
      <c r="AK37" s="60">
        <f>IF(V37="заг",норми!$L$4*F37,0)</f>
        <v>0</v>
      </c>
      <c r="AL37" s="60">
        <f>IF(W37="фах",норми!$M$4*F37,0)</f>
        <v>0</v>
      </c>
      <c r="AM37" s="60">
        <f>IF(W37="заг",норми!$N$4*F37,0)</f>
        <v>0</v>
      </c>
      <c r="AN37" s="60">
        <f>IF(T37&gt;0,G37*норми!$O$4,0)</f>
        <v>0</v>
      </c>
      <c r="AO37" s="60">
        <f>IF(U37&gt;0,G37*норми!$P$4,0)</f>
        <v>0</v>
      </c>
      <c r="AP37" s="60">
        <f>IF(U37="е.п.",ROUNDUP(G37*норми!$Q$4,0),0)</f>
        <v>0</v>
      </c>
      <c r="AQ37" s="60">
        <f>IF(U37="е.у.",ROUNDUP(G37*норми!$R$4,0),0)</f>
        <v>0</v>
      </c>
      <c r="AR37" s="113">
        <f>IF(R37="дп/др.(б)",ROUNDUP((F37*норми!$S$4)+(((норми!$S$10+норми!$S$11)*норми!$S$9)*F37),0),0)</f>
        <v>0</v>
      </c>
      <c r="AS37" s="60">
        <f>IF(S37="аб",ROUNDUP((норми!$T$4*G37)+(норми!$S$11*(норми!$T$9*F37)),0),0)</f>
        <v>0</v>
      </c>
      <c r="AT37" s="113">
        <f>IF(R37="дп/др.(м)",ROUNDUP((F37*норми!$U$4)+(((норми!$U$10+норми!$U$11)*норми!$U$9)*F37),0),0)</f>
        <v>0</v>
      </c>
      <c r="AU37" s="60">
        <f>IF(S37="ам",ROUNDUP((норми!$V$4*G37)+(норми!$U$11*(норми!$V$9*F37)),0),0)</f>
        <v>0</v>
      </c>
      <c r="AV37" s="43"/>
      <c r="AW37" s="60" t="str">
        <f t="shared" si="2"/>
        <v/>
      </c>
      <c r="AX37" s="43"/>
      <c r="AY37" s="60" t="str">
        <f>IF(P37&gt;0,IF(AX37="+",(норми!$X$4)*(P37*G37),""),"")</f>
        <v/>
      </c>
      <c r="AZ37" s="43"/>
      <c r="BA37" s="60" t="str">
        <f>IF(P37&gt;0,IF(AZ37="+",(норми!$X$4)*(P37*G37),""),"")</f>
        <v/>
      </c>
      <c r="BB37" s="43"/>
      <c r="BC37" s="60" t="str">
        <f>IF(P37&gt;0,IF(BB37="+",(норми!$Z$4)*(P37*F37),""),"")</f>
        <v/>
      </c>
      <c r="BD37" s="61"/>
      <c r="BE37" s="60">
        <f t="shared" si="0"/>
        <v>0</v>
      </c>
      <c r="BF37" s="44">
        <f t="shared" si="1"/>
        <v>0</v>
      </c>
    </row>
    <row r="38" spans="1:58" hidden="1" outlineLevel="1" x14ac:dyDescent="0.2">
      <c r="A38" s="20">
        <v>19</v>
      </c>
      <c r="B38" s="21"/>
      <c r="C38" s="21"/>
      <c r="D38" s="48"/>
      <c r="E38" s="21"/>
      <c r="F38" s="21"/>
      <c r="G38" s="21"/>
      <c r="H38" s="21"/>
      <c r="I38" s="21"/>
      <c r="J38" s="20"/>
      <c r="K38" s="22"/>
      <c r="L38" s="22"/>
      <c r="M38" s="22"/>
      <c r="N38" s="22"/>
      <c r="O38" s="22"/>
      <c r="P38" s="21"/>
      <c r="Q38" s="22"/>
      <c r="R38" s="22"/>
      <c r="S38" s="22"/>
      <c r="T38" s="22"/>
      <c r="U38" s="22"/>
      <c r="V38" s="22"/>
      <c r="W38" s="22"/>
      <c r="X38" s="48"/>
      <c r="Y38" s="23"/>
      <c r="Z38" s="59">
        <f t="shared" si="3"/>
        <v>0</v>
      </c>
      <c r="AA38" s="60">
        <f t="shared" si="4"/>
        <v>0</v>
      </c>
      <c r="AB38" s="60">
        <f t="shared" si="6"/>
        <v>0</v>
      </c>
      <c r="AC38" s="60">
        <f t="shared" si="5"/>
        <v>0</v>
      </c>
      <c r="AD38" s="60">
        <f>IF(D38&lt;=4,O38+((O38*(норми!$E$6))/100),O38+((O38*(норми!$E$7))/100))</f>
        <v>0</v>
      </c>
      <c r="AE38" s="113">
        <f>IFERROR(IF(P38&gt;0,0,ROUNDUP(норми!$F$4*G38,0)),"")</f>
        <v>0</v>
      </c>
      <c r="AF38" s="61"/>
      <c r="AG38" s="61"/>
      <c r="AH38" s="61"/>
      <c r="AI38" s="60">
        <f>IF(X38&gt;0,(X38*(норми!$J$4*F38)),0)</f>
        <v>0</v>
      </c>
      <c r="AJ38" s="60">
        <f>IF(V38="фах",норми!$K$4*F38,0)</f>
        <v>0</v>
      </c>
      <c r="AK38" s="60">
        <f>IF(V38="заг",норми!$L$4*F38,0)</f>
        <v>0</v>
      </c>
      <c r="AL38" s="60">
        <f>IF(W38="фах",норми!$M$4*F38,0)</f>
        <v>0</v>
      </c>
      <c r="AM38" s="60">
        <f>IF(W38="заг",норми!$N$4*F38,0)</f>
        <v>0</v>
      </c>
      <c r="AN38" s="60">
        <f>IF(T38&gt;0,G38*норми!$O$4,0)</f>
        <v>0</v>
      </c>
      <c r="AO38" s="60">
        <f>IF(U38&gt;0,G38*норми!$P$4,0)</f>
        <v>0</v>
      </c>
      <c r="AP38" s="60">
        <f>IF(U38="е.п.",ROUNDUP(G38*норми!$Q$4,0),0)</f>
        <v>0</v>
      </c>
      <c r="AQ38" s="60">
        <f>IF(U38="е.у.",ROUNDUP(G38*норми!$R$4,0),0)</f>
        <v>0</v>
      </c>
      <c r="AR38" s="113">
        <f>IF(R38="дп/др.(б)",ROUNDUP((F38*норми!$S$4)+(((норми!$S$10+норми!$S$11)*норми!$S$9)*F38),0),0)</f>
        <v>0</v>
      </c>
      <c r="AS38" s="60">
        <f>IF(S38="аб",ROUNDUP((норми!$T$4*G38)+(норми!$S$11*(норми!$T$9*F38)),0),0)</f>
        <v>0</v>
      </c>
      <c r="AT38" s="113">
        <f>IF(R38="дп/др.(м)",ROUNDUP((F38*норми!$U$4)+(((норми!$U$10+норми!$U$11)*норми!$U$9)*F38),0),0)</f>
        <v>0</v>
      </c>
      <c r="AU38" s="60">
        <f>IF(S38="ам",ROUNDUP((норми!$V$4*G38)+(норми!$U$11*(норми!$V$9*F38)),0),0)</f>
        <v>0</v>
      </c>
      <c r="AV38" s="43"/>
      <c r="AW38" s="60" t="str">
        <f t="shared" si="2"/>
        <v/>
      </c>
      <c r="AX38" s="43"/>
      <c r="AY38" s="60" t="str">
        <f>IF(P38&gt;0,IF(AX38="+",(норми!$X$4)*(P38*G38),""),"")</f>
        <v/>
      </c>
      <c r="AZ38" s="43"/>
      <c r="BA38" s="60" t="str">
        <f>IF(P38&gt;0,IF(AZ38="+",(норми!$X$4)*(P38*G38),""),"")</f>
        <v/>
      </c>
      <c r="BB38" s="43"/>
      <c r="BC38" s="60" t="str">
        <f>IF(P38&gt;0,IF(BB38="+",(норми!$Z$4)*(P38*F38),""),"")</f>
        <v/>
      </c>
      <c r="BD38" s="61"/>
      <c r="BE38" s="60">
        <f t="shared" si="0"/>
        <v>0</v>
      </c>
      <c r="BF38" s="44">
        <f t="shared" si="1"/>
        <v>0</v>
      </c>
    </row>
    <row r="39" spans="1:58" hidden="1" outlineLevel="1" x14ac:dyDescent="0.2">
      <c r="A39" s="20">
        <v>20</v>
      </c>
      <c r="B39" s="21"/>
      <c r="C39" s="21"/>
      <c r="D39" s="48"/>
      <c r="E39" s="21"/>
      <c r="F39" s="21"/>
      <c r="G39" s="21"/>
      <c r="H39" s="21"/>
      <c r="I39" s="21"/>
      <c r="J39" s="20"/>
      <c r="K39" s="22"/>
      <c r="L39" s="22"/>
      <c r="M39" s="22"/>
      <c r="N39" s="22"/>
      <c r="O39" s="22"/>
      <c r="P39" s="21"/>
      <c r="Q39" s="22"/>
      <c r="R39" s="22"/>
      <c r="S39" s="22"/>
      <c r="T39" s="22"/>
      <c r="U39" s="22"/>
      <c r="V39" s="22"/>
      <c r="W39" s="22"/>
      <c r="X39" s="48"/>
      <c r="Y39" s="23"/>
      <c r="Z39" s="59">
        <f t="shared" si="3"/>
        <v>0</v>
      </c>
      <c r="AA39" s="60">
        <f t="shared" si="4"/>
        <v>0</v>
      </c>
      <c r="AB39" s="60">
        <f t="shared" si="6"/>
        <v>0</v>
      </c>
      <c r="AC39" s="60">
        <f t="shared" si="5"/>
        <v>0</v>
      </c>
      <c r="AD39" s="60">
        <f>IF(D39&lt;=4,O39+((O39*(норми!$E$6))/100),O39+((O39*(норми!$E$7))/100))</f>
        <v>0</v>
      </c>
      <c r="AE39" s="113">
        <f>IFERROR(IF(P39&gt;0,0,ROUNDUP(норми!$F$4*G39,0)),"")</f>
        <v>0</v>
      </c>
      <c r="AF39" s="61"/>
      <c r="AG39" s="61"/>
      <c r="AH39" s="61"/>
      <c r="AI39" s="60">
        <f>IF(X39&gt;0,(X39*(норми!$J$4*F39)),0)</f>
        <v>0</v>
      </c>
      <c r="AJ39" s="60">
        <f>IF(V39="фах",норми!$K$4*F39,0)</f>
        <v>0</v>
      </c>
      <c r="AK39" s="60">
        <f>IF(V39="заг",норми!$L$4*F39,0)</f>
        <v>0</v>
      </c>
      <c r="AL39" s="60">
        <f>IF(W39="фах",норми!$M$4*F39,0)</f>
        <v>0</v>
      </c>
      <c r="AM39" s="60">
        <f>IF(W39="заг",норми!$N$4*F39,0)</f>
        <v>0</v>
      </c>
      <c r="AN39" s="60">
        <f>IF(T39&gt;0,G39*норми!$O$4,0)</f>
        <v>0</v>
      </c>
      <c r="AO39" s="60">
        <f>IF(U39&gt;0,G39*норми!$P$4,0)</f>
        <v>0</v>
      </c>
      <c r="AP39" s="60">
        <f>IF(U39="е.п.",ROUNDUP(G39*норми!$Q$4,0),0)</f>
        <v>0</v>
      </c>
      <c r="AQ39" s="60">
        <f>IF(U39="е.у.",ROUNDUP(G39*норми!$R$4,0),0)</f>
        <v>0</v>
      </c>
      <c r="AR39" s="113">
        <f>IF(R39="дп/др.(б)",ROUNDUP((F39*норми!$S$4)+(((норми!$S$10+норми!$S$11)*норми!$S$9)*F39),0),0)</f>
        <v>0</v>
      </c>
      <c r="AS39" s="60">
        <f>IF(S39="аб",ROUNDUP((норми!$T$4*G39)+(норми!$S$11*(норми!$T$9*F39)),0),0)</f>
        <v>0</v>
      </c>
      <c r="AT39" s="113">
        <f>IF(R39="дп/др.(м)",ROUNDUP((F39*норми!$U$4)+(((норми!$U$10+норми!$U$11)*норми!$U$9)*F39),0),0)</f>
        <v>0</v>
      </c>
      <c r="AU39" s="60">
        <f>IF(S39="ам",ROUNDUP((норми!$V$4*G39)+(норми!$U$11*(норми!$V$9*F39)),0),0)</f>
        <v>0</v>
      </c>
      <c r="AV39" s="43"/>
      <c r="AW39" s="60" t="str">
        <f t="shared" si="2"/>
        <v/>
      </c>
      <c r="AX39" s="43"/>
      <c r="AY39" s="60" t="str">
        <f>IF(P39&gt;0,IF(AX39="+",(норми!$X$4)*(P39*G39),""),"")</f>
        <v/>
      </c>
      <c r="AZ39" s="43"/>
      <c r="BA39" s="60" t="str">
        <f>IF(P39&gt;0,IF(AZ39="+",(норми!$X$4)*(P39*G39),""),"")</f>
        <v/>
      </c>
      <c r="BB39" s="43"/>
      <c r="BC39" s="60" t="str">
        <f>IF(P39&gt;0,IF(BB39="+",(норми!$Z$4)*(P39*F39),""),"")</f>
        <v/>
      </c>
      <c r="BD39" s="61"/>
      <c r="BE39" s="60">
        <f t="shared" si="0"/>
        <v>0</v>
      </c>
      <c r="BF39" s="44">
        <f t="shared" si="1"/>
        <v>0</v>
      </c>
    </row>
    <row r="40" spans="1:58" hidden="1" outlineLevel="1" x14ac:dyDescent="0.2">
      <c r="A40" s="20">
        <v>21</v>
      </c>
      <c r="B40" s="21"/>
      <c r="C40" s="21"/>
      <c r="D40" s="48"/>
      <c r="E40" s="21"/>
      <c r="F40" s="21"/>
      <c r="G40" s="21"/>
      <c r="H40" s="21"/>
      <c r="I40" s="21"/>
      <c r="J40" s="20"/>
      <c r="K40" s="22"/>
      <c r="L40" s="22"/>
      <c r="M40" s="22"/>
      <c r="N40" s="22"/>
      <c r="O40" s="22"/>
      <c r="P40" s="21"/>
      <c r="Q40" s="22"/>
      <c r="R40" s="22"/>
      <c r="S40" s="22"/>
      <c r="T40" s="22"/>
      <c r="U40" s="22"/>
      <c r="V40" s="22"/>
      <c r="W40" s="22"/>
      <c r="X40" s="48"/>
      <c r="Y40" s="23"/>
      <c r="Z40" s="59">
        <f t="shared" si="3"/>
        <v>0</v>
      </c>
      <c r="AA40" s="60">
        <f t="shared" si="4"/>
        <v>0</v>
      </c>
      <c r="AB40" s="60">
        <f t="shared" si="6"/>
        <v>0</v>
      </c>
      <c r="AC40" s="60">
        <f t="shared" si="5"/>
        <v>0</v>
      </c>
      <c r="AD40" s="60">
        <f>IF(D40&lt;=4,O40+((O40*(норми!$E$6))/100),O40+((O40*(норми!$E$7))/100))</f>
        <v>0</v>
      </c>
      <c r="AE40" s="113">
        <f>IFERROR(IF(P40&gt;0,0,ROUNDUP(норми!$F$4*G40,0)),"")</f>
        <v>0</v>
      </c>
      <c r="AF40" s="61"/>
      <c r="AG40" s="61"/>
      <c r="AH40" s="61"/>
      <c r="AI40" s="60">
        <f>IF(X40&gt;0,(X40*(норми!$J$4*F40)),0)</f>
        <v>0</v>
      </c>
      <c r="AJ40" s="60">
        <f>IF(V40="фах",норми!$K$4*F40,0)</f>
        <v>0</v>
      </c>
      <c r="AK40" s="60">
        <f>IF(V40="заг",норми!$L$4*F40,0)</f>
        <v>0</v>
      </c>
      <c r="AL40" s="60">
        <f>IF(W40="фах",норми!$M$4*F40,0)</f>
        <v>0</v>
      </c>
      <c r="AM40" s="60">
        <f>IF(W40="заг",норми!$N$4*F40,0)</f>
        <v>0</v>
      </c>
      <c r="AN40" s="60">
        <f>IF(T40&gt;0,G40*норми!$O$4,0)</f>
        <v>0</v>
      </c>
      <c r="AO40" s="60">
        <f>IF(U40&gt;0,G40*норми!$P$4,0)</f>
        <v>0</v>
      </c>
      <c r="AP40" s="60">
        <f>IF(U40="е.п.",ROUNDUP(G40*норми!$Q$4,0),0)</f>
        <v>0</v>
      </c>
      <c r="AQ40" s="60">
        <f>IF(U40="е.у.",ROUNDUP(G40*норми!$R$4,0),0)</f>
        <v>0</v>
      </c>
      <c r="AR40" s="113">
        <f>IF(R40="дп/др.(б)",ROUNDUP((F40*норми!$S$4)+(((норми!$S$10+норми!$S$11)*норми!$S$9)*F40),0),0)</f>
        <v>0</v>
      </c>
      <c r="AS40" s="60">
        <f>IF(S40="аб",ROUNDUP((норми!$T$4*G40)+(норми!$S$11*(норми!$T$9*F40)),0),0)</f>
        <v>0</v>
      </c>
      <c r="AT40" s="113">
        <f>IF(R40="дп/др.(м)",ROUNDUP((F40*норми!$U$4)+(((норми!$U$10+норми!$U$11)*норми!$U$9)*F40),0),0)</f>
        <v>0</v>
      </c>
      <c r="AU40" s="60">
        <f>IF(S40="ам",ROUNDUP((норми!$V$4*G40)+(норми!$U$11*(норми!$V$9*F40)),0),0)</f>
        <v>0</v>
      </c>
      <c r="AV40" s="43"/>
      <c r="AW40" s="60" t="str">
        <f t="shared" si="2"/>
        <v/>
      </c>
      <c r="AX40" s="43"/>
      <c r="AY40" s="60" t="str">
        <f>IF(P40&gt;0,IF(AX40="+",(норми!$X$4)*(P40*G40),""),"")</f>
        <v/>
      </c>
      <c r="AZ40" s="43"/>
      <c r="BA40" s="60" t="str">
        <f>IF(P40&gt;0,IF(AZ40="+",(норми!$X$4)*(P40*G40),""),"")</f>
        <v/>
      </c>
      <c r="BB40" s="43"/>
      <c r="BC40" s="60" t="str">
        <f>IF(P40&gt;0,IF(BB40="+",(норми!$Z$4)*(P40*F40),""),"")</f>
        <v/>
      </c>
      <c r="BD40" s="61"/>
      <c r="BE40" s="60">
        <f t="shared" si="0"/>
        <v>0</v>
      </c>
      <c r="BF40" s="44">
        <f t="shared" si="1"/>
        <v>0</v>
      </c>
    </row>
    <row r="41" spans="1:58" hidden="1" outlineLevel="1" x14ac:dyDescent="0.2">
      <c r="A41" s="20">
        <v>22</v>
      </c>
      <c r="B41" s="21"/>
      <c r="C41" s="21"/>
      <c r="D41" s="48"/>
      <c r="E41" s="21"/>
      <c r="F41" s="21"/>
      <c r="G41" s="21"/>
      <c r="H41" s="21"/>
      <c r="I41" s="21"/>
      <c r="J41" s="20"/>
      <c r="K41" s="22"/>
      <c r="L41" s="22"/>
      <c r="M41" s="22"/>
      <c r="N41" s="22"/>
      <c r="O41" s="22"/>
      <c r="P41" s="21"/>
      <c r="Q41" s="22"/>
      <c r="R41" s="22"/>
      <c r="S41" s="22"/>
      <c r="T41" s="22"/>
      <c r="U41" s="22"/>
      <c r="V41" s="22"/>
      <c r="W41" s="22"/>
      <c r="X41" s="48"/>
      <c r="Y41" s="23"/>
      <c r="Z41" s="59">
        <f t="shared" si="3"/>
        <v>0</v>
      </c>
      <c r="AA41" s="60">
        <f t="shared" si="4"/>
        <v>0</v>
      </c>
      <c r="AB41" s="60">
        <f t="shared" si="6"/>
        <v>0</v>
      </c>
      <c r="AC41" s="60">
        <f t="shared" si="5"/>
        <v>0</v>
      </c>
      <c r="AD41" s="60">
        <f>IF(D41&lt;=4,O41+((O41*(норми!$E$6))/100),O41+((O41*(норми!$E$7))/100))</f>
        <v>0</v>
      </c>
      <c r="AE41" s="113">
        <f>IFERROR(IF(P41&gt;0,0,ROUNDUP(норми!$F$4*G41,0)),"")</f>
        <v>0</v>
      </c>
      <c r="AF41" s="61"/>
      <c r="AG41" s="61"/>
      <c r="AH41" s="61"/>
      <c r="AI41" s="60">
        <f>IF(X41&gt;0,(X41*(норми!$J$4*F41)),0)</f>
        <v>0</v>
      </c>
      <c r="AJ41" s="60">
        <f>IF(V41="фах",норми!$K$4*F41,0)</f>
        <v>0</v>
      </c>
      <c r="AK41" s="60">
        <f>IF(V41="заг",норми!$L$4*F41,0)</f>
        <v>0</v>
      </c>
      <c r="AL41" s="60">
        <f>IF(W41="фах",норми!$M$4*F41,0)</f>
        <v>0</v>
      </c>
      <c r="AM41" s="60">
        <f>IF(W41="заг",норми!$N$4*F41,0)</f>
        <v>0</v>
      </c>
      <c r="AN41" s="60">
        <f>IF(T41&gt;0,G41*норми!$O$4,0)</f>
        <v>0</v>
      </c>
      <c r="AO41" s="60">
        <f>IF(U41&gt;0,G41*норми!$P$4,0)</f>
        <v>0</v>
      </c>
      <c r="AP41" s="60">
        <f>IF(U41="е.п.",ROUNDUP(G41*норми!$Q$4,0),0)</f>
        <v>0</v>
      </c>
      <c r="AQ41" s="60">
        <f>IF(U41="е.у.",ROUNDUP(G41*норми!$R$4,0),0)</f>
        <v>0</v>
      </c>
      <c r="AR41" s="113">
        <f>IF(R41="дп/др.(б)",ROUNDUP((F41*норми!$S$4)+(((норми!$S$10+норми!$S$11)*норми!$S$9)*F41),0),0)</f>
        <v>0</v>
      </c>
      <c r="AS41" s="60">
        <f>IF(S41="аб",ROUNDUP((норми!$T$4*G41)+(норми!$S$11*(норми!$T$9*F41)),0),0)</f>
        <v>0</v>
      </c>
      <c r="AT41" s="113">
        <f>IF(R41="дп/др.(м)",ROUNDUP((F41*норми!$U$4)+(((норми!$U$10+норми!$U$11)*норми!$U$9)*F41),0),0)</f>
        <v>0</v>
      </c>
      <c r="AU41" s="60">
        <f>IF(S41="ам",ROUNDUP((норми!$V$4*G41)+(норми!$U$11*(норми!$V$9*F41)),0),0)</f>
        <v>0</v>
      </c>
      <c r="AV41" s="43"/>
      <c r="AW41" s="60" t="str">
        <f t="shared" si="2"/>
        <v/>
      </c>
      <c r="AX41" s="43"/>
      <c r="AY41" s="60" t="str">
        <f>IF(P41&gt;0,IF(AX41="+",(норми!$X$4)*(P41*G41),""),"")</f>
        <v/>
      </c>
      <c r="AZ41" s="43"/>
      <c r="BA41" s="60" t="str">
        <f>IF(P41&gt;0,IF(AZ41="+",(норми!$X$4)*(P41*G41),""),"")</f>
        <v/>
      </c>
      <c r="BB41" s="43"/>
      <c r="BC41" s="60" t="str">
        <f>IF(P41&gt;0,IF(BB41="+",(норми!$Z$4)*(P41*F41),""),"")</f>
        <v/>
      </c>
      <c r="BD41" s="61"/>
      <c r="BE41" s="60">
        <f t="shared" si="0"/>
        <v>0</v>
      </c>
      <c r="BF41" s="44">
        <f t="shared" si="1"/>
        <v>0</v>
      </c>
    </row>
    <row r="42" spans="1:58" hidden="1" outlineLevel="1" x14ac:dyDescent="0.2">
      <c r="A42" s="20">
        <v>23</v>
      </c>
      <c r="B42" s="21"/>
      <c r="C42" s="21"/>
      <c r="D42" s="48"/>
      <c r="E42" s="21"/>
      <c r="F42" s="21"/>
      <c r="G42" s="21"/>
      <c r="H42" s="21"/>
      <c r="I42" s="21"/>
      <c r="J42" s="20"/>
      <c r="K42" s="22"/>
      <c r="L42" s="22"/>
      <c r="M42" s="22"/>
      <c r="N42" s="22"/>
      <c r="O42" s="22"/>
      <c r="P42" s="21"/>
      <c r="Q42" s="22"/>
      <c r="R42" s="22"/>
      <c r="S42" s="22"/>
      <c r="T42" s="22"/>
      <c r="U42" s="22"/>
      <c r="V42" s="22"/>
      <c r="W42" s="22"/>
      <c r="X42" s="48"/>
      <c r="Y42" s="23"/>
      <c r="Z42" s="59">
        <f t="shared" si="3"/>
        <v>0</v>
      </c>
      <c r="AA42" s="60">
        <f t="shared" si="4"/>
        <v>0</v>
      </c>
      <c r="AB42" s="60">
        <f t="shared" si="6"/>
        <v>0</v>
      </c>
      <c r="AC42" s="60">
        <f t="shared" si="5"/>
        <v>0</v>
      </c>
      <c r="AD42" s="60">
        <f>IF(D42&lt;=4,O42+((O42*(норми!$E$6))/100),O42+((O42*(норми!$E$7))/100))</f>
        <v>0</v>
      </c>
      <c r="AE42" s="113">
        <f>IFERROR(IF(P42&gt;0,0,ROUNDUP(норми!$F$4*G42,0)),"")</f>
        <v>0</v>
      </c>
      <c r="AF42" s="61"/>
      <c r="AG42" s="61"/>
      <c r="AH42" s="61"/>
      <c r="AI42" s="60">
        <f>IF(X42&gt;0,(X42*(норми!$J$4*F42)),0)</f>
        <v>0</v>
      </c>
      <c r="AJ42" s="60">
        <f>IF(V42="фах",норми!$K$4*F42,0)</f>
        <v>0</v>
      </c>
      <c r="AK42" s="60">
        <f>IF(V42="заг",норми!$L$4*F42,0)</f>
        <v>0</v>
      </c>
      <c r="AL42" s="60">
        <f>IF(W42="фах",норми!$M$4*F42,0)</f>
        <v>0</v>
      </c>
      <c r="AM42" s="60">
        <f>IF(W42="заг",норми!$N$4*F42,0)</f>
        <v>0</v>
      </c>
      <c r="AN42" s="60">
        <f>IF(T42&gt;0,G42*норми!$O$4,0)</f>
        <v>0</v>
      </c>
      <c r="AO42" s="60">
        <f>IF(U42&gt;0,G42*норми!$P$4,0)</f>
        <v>0</v>
      </c>
      <c r="AP42" s="60">
        <f>IF(U42="е.п.",ROUNDUP(G42*норми!$Q$4,0),0)</f>
        <v>0</v>
      </c>
      <c r="AQ42" s="60">
        <f>IF(U42="е.у.",ROUNDUP(G42*норми!$R$4,0),0)</f>
        <v>0</v>
      </c>
      <c r="AR42" s="113">
        <f>IF(R42="дп/др.(б)",ROUNDUP((F42*норми!$S$4)+(((норми!$S$10+норми!$S$11)*норми!$S$9)*F42),0),0)</f>
        <v>0</v>
      </c>
      <c r="AS42" s="60">
        <f>IF(S42="аб",ROUNDUP((норми!$T$4*G42)+(норми!$S$11*(норми!$T$9*F42)),0),0)</f>
        <v>0</v>
      </c>
      <c r="AT42" s="113">
        <f>IF(R42="дп/др.(м)",ROUNDUP((F42*норми!$U$4)+(((норми!$U$10+норми!$U$11)*норми!$U$9)*F42),0),0)</f>
        <v>0</v>
      </c>
      <c r="AU42" s="60">
        <f>IF(S42="ам",ROUNDUP((норми!$V$4*G42)+(норми!$U$11*(норми!$V$9*F42)),0),0)</f>
        <v>0</v>
      </c>
      <c r="AV42" s="43"/>
      <c r="AW42" s="60" t="str">
        <f t="shared" si="2"/>
        <v/>
      </c>
      <c r="AX42" s="43"/>
      <c r="AY42" s="60" t="str">
        <f>IF(P42&gt;0,IF(AX42="+",(норми!$X$4)*(P42*G42),""),"")</f>
        <v/>
      </c>
      <c r="AZ42" s="43"/>
      <c r="BA42" s="60" t="str">
        <f>IF(P42&gt;0,IF(AZ42="+",(норми!$X$4)*(P42*G42),""),"")</f>
        <v/>
      </c>
      <c r="BB42" s="43"/>
      <c r="BC42" s="60" t="str">
        <f>IF(P42&gt;0,IF(BB42="+",(норми!$Z$4)*(P42*F42),""),"")</f>
        <v/>
      </c>
      <c r="BD42" s="61"/>
      <c r="BE42" s="60">
        <f t="shared" si="0"/>
        <v>0</v>
      </c>
      <c r="BF42" s="44">
        <f t="shared" si="1"/>
        <v>0</v>
      </c>
    </row>
    <row r="43" spans="1:58" hidden="1" outlineLevel="1" x14ac:dyDescent="0.2">
      <c r="A43" s="20">
        <v>24</v>
      </c>
      <c r="B43" s="21"/>
      <c r="C43" s="21"/>
      <c r="D43" s="48"/>
      <c r="E43" s="21"/>
      <c r="F43" s="21"/>
      <c r="G43" s="21"/>
      <c r="H43" s="21"/>
      <c r="I43" s="21"/>
      <c r="J43" s="20"/>
      <c r="K43" s="22"/>
      <c r="L43" s="22"/>
      <c r="M43" s="22"/>
      <c r="N43" s="22"/>
      <c r="O43" s="22"/>
      <c r="P43" s="21"/>
      <c r="Q43" s="22"/>
      <c r="R43" s="22"/>
      <c r="S43" s="22"/>
      <c r="T43" s="22"/>
      <c r="U43" s="22"/>
      <c r="V43" s="22"/>
      <c r="W43" s="22"/>
      <c r="X43" s="48"/>
      <c r="Y43" s="23"/>
      <c r="Z43" s="59">
        <f t="shared" si="3"/>
        <v>0</v>
      </c>
      <c r="AA43" s="60">
        <f t="shared" si="4"/>
        <v>0</v>
      </c>
      <c r="AB43" s="60">
        <f t="shared" si="6"/>
        <v>0</v>
      </c>
      <c r="AC43" s="60">
        <f t="shared" si="5"/>
        <v>0</v>
      </c>
      <c r="AD43" s="60">
        <f>IF(D43&lt;=4,O43+((O43*(норми!$E$6))/100),O43+((O43*(норми!$E$7))/100))</f>
        <v>0</v>
      </c>
      <c r="AE43" s="113">
        <f>IFERROR(IF(P43&gt;0,0,ROUNDUP(норми!$F$4*G43,0)),"")</f>
        <v>0</v>
      </c>
      <c r="AF43" s="61"/>
      <c r="AG43" s="61"/>
      <c r="AH43" s="61"/>
      <c r="AI43" s="60">
        <f>IF(X43&gt;0,(X43*(норми!$J$4*F43)),0)</f>
        <v>0</v>
      </c>
      <c r="AJ43" s="60">
        <f>IF(V43="фах",норми!$K$4*F43,0)</f>
        <v>0</v>
      </c>
      <c r="AK43" s="60">
        <f>IF(V43="заг",норми!$L$4*F43,0)</f>
        <v>0</v>
      </c>
      <c r="AL43" s="60">
        <f>IF(W43="фах",норми!$M$4*F43,0)</f>
        <v>0</v>
      </c>
      <c r="AM43" s="60">
        <f>IF(W43="заг",норми!$N$4*F43,0)</f>
        <v>0</v>
      </c>
      <c r="AN43" s="60">
        <f>IF(T43&gt;0,G43*норми!$O$4,0)</f>
        <v>0</v>
      </c>
      <c r="AO43" s="60">
        <f>IF(U43&gt;0,G43*норми!$P$4,0)</f>
        <v>0</v>
      </c>
      <c r="AP43" s="60">
        <f>IF(U43="е.п.",ROUNDUP(G43*норми!$Q$4,0),0)</f>
        <v>0</v>
      </c>
      <c r="AQ43" s="60">
        <f>IF(U43="е.у.",ROUNDUP(G43*норми!$R$4,0),0)</f>
        <v>0</v>
      </c>
      <c r="AR43" s="113">
        <f>IF(R43="дп/др.(б)",ROUNDUP((F43*норми!$S$4)+(((норми!$S$10+норми!$S$11)*норми!$S$9)*F43),0),0)</f>
        <v>0</v>
      </c>
      <c r="AS43" s="60">
        <f>IF(S43="аб",ROUNDUP((норми!$T$4*G43)+(норми!$S$11*(норми!$T$9*F43)),0),0)</f>
        <v>0</v>
      </c>
      <c r="AT43" s="113">
        <f>IF(R43="дп/др.(м)",ROUNDUP((F43*норми!$U$4)+(((норми!$U$10+норми!$U$11)*норми!$U$9)*F43),0),0)</f>
        <v>0</v>
      </c>
      <c r="AU43" s="60">
        <f>IF(S43="ам",ROUNDUP((норми!$V$4*G43)+(норми!$U$11*(норми!$V$9*F43)),0),0)</f>
        <v>0</v>
      </c>
      <c r="AV43" s="43"/>
      <c r="AW43" s="60" t="str">
        <f t="shared" si="2"/>
        <v/>
      </c>
      <c r="AX43" s="43"/>
      <c r="AY43" s="60" t="str">
        <f>IF(P43&gt;0,IF(AX43="+",(норми!$X$4)*(P43*G43),""),"")</f>
        <v/>
      </c>
      <c r="AZ43" s="43"/>
      <c r="BA43" s="60" t="str">
        <f>IF(P43&gt;0,IF(AZ43="+",(норми!$X$4)*(P43*G43),""),"")</f>
        <v/>
      </c>
      <c r="BB43" s="43"/>
      <c r="BC43" s="60" t="str">
        <f>IF(P43&gt;0,IF(BB43="+",(норми!$Z$4)*(P43*F43),""),"")</f>
        <v/>
      </c>
      <c r="BD43" s="61"/>
      <c r="BE43" s="60">
        <f t="shared" si="0"/>
        <v>0</v>
      </c>
      <c r="BF43" s="44">
        <f t="shared" si="1"/>
        <v>0</v>
      </c>
    </row>
    <row r="44" spans="1:58" hidden="1" outlineLevel="1" x14ac:dyDescent="0.2">
      <c r="A44" s="20">
        <v>25</v>
      </c>
      <c r="B44" s="21"/>
      <c r="C44" s="21"/>
      <c r="D44" s="48"/>
      <c r="E44" s="21"/>
      <c r="F44" s="21"/>
      <c r="G44" s="21"/>
      <c r="H44" s="21"/>
      <c r="I44" s="21"/>
      <c r="J44" s="20"/>
      <c r="K44" s="22"/>
      <c r="L44" s="22"/>
      <c r="M44" s="22"/>
      <c r="N44" s="22"/>
      <c r="O44" s="22"/>
      <c r="P44" s="21"/>
      <c r="Q44" s="22"/>
      <c r="R44" s="22"/>
      <c r="S44" s="22"/>
      <c r="T44" s="22"/>
      <c r="U44" s="22"/>
      <c r="V44" s="22"/>
      <c r="W44" s="22"/>
      <c r="X44" s="48"/>
      <c r="Y44" s="23"/>
      <c r="Z44" s="59">
        <f t="shared" si="3"/>
        <v>0</v>
      </c>
      <c r="AA44" s="60">
        <f t="shared" si="4"/>
        <v>0</v>
      </c>
      <c r="AB44" s="60">
        <f t="shared" si="6"/>
        <v>0</v>
      </c>
      <c r="AC44" s="60">
        <f t="shared" si="5"/>
        <v>0</v>
      </c>
      <c r="AD44" s="60">
        <f>IF(D44&lt;=4,O44+((O44*(норми!$E$6))/100),O44+((O44*(норми!$E$7))/100))</f>
        <v>0</v>
      </c>
      <c r="AE44" s="113">
        <f>IFERROR(IF(P44&gt;0,0,ROUNDUP(норми!$F$4*G44,0)),"")</f>
        <v>0</v>
      </c>
      <c r="AF44" s="61"/>
      <c r="AG44" s="61"/>
      <c r="AH44" s="61"/>
      <c r="AI44" s="60">
        <f>IF(X44&gt;0,(X44*(норми!$J$4*F44)),0)</f>
        <v>0</v>
      </c>
      <c r="AJ44" s="60">
        <f>IF(V44="фах",норми!$K$4*F44,0)</f>
        <v>0</v>
      </c>
      <c r="AK44" s="60">
        <f>IF(V44="заг",норми!$L$4*F44,0)</f>
        <v>0</v>
      </c>
      <c r="AL44" s="60">
        <f>IF(W44="фах",норми!$M$4*F44,0)</f>
        <v>0</v>
      </c>
      <c r="AM44" s="60">
        <f>IF(W44="заг",норми!$N$4*F44,0)</f>
        <v>0</v>
      </c>
      <c r="AN44" s="60">
        <f>IF(T44&gt;0,G44*норми!$O$4,0)</f>
        <v>0</v>
      </c>
      <c r="AO44" s="60">
        <f>IF(U44&gt;0,G44*норми!$P$4,0)</f>
        <v>0</v>
      </c>
      <c r="AP44" s="60">
        <f>IF(U44="е.п.",ROUNDUP(G44*норми!$Q$4,0),0)</f>
        <v>0</v>
      </c>
      <c r="AQ44" s="60">
        <f>IF(U44="е.у.",ROUNDUP(G44*норми!$R$4,0),0)</f>
        <v>0</v>
      </c>
      <c r="AR44" s="113">
        <f>IF(R44="дп/др.(б)",ROUNDUP((F44*норми!$S$4)+(((норми!$S$10+норми!$S$11)*норми!$S$9)*F44),0),0)</f>
        <v>0</v>
      </c>
      <c r="AS44" s="60">
        <f>IF(S44="аб",ROUNDUP((норми!$T$4*G44)+(норми!$S$11*(норми!$T$9*F44)),0),0)</f>
        <v>0</v>
      </c>
      <c r="AT44" s="113">
        <f>IF(R44="дп/др.(м)",ROUNDUP((F44*норми!$U$4)+(((норми!$U$10+норми!$U$11)*норми!$U$9)*F44),0),0)</f>
        <v>0</v>
      </c>
      <c r="AU44" s="60">
        <f>IF(S44="ам",ROUNDUP((норми!$V$4*G44)+(норми!$U$11*(норми!$V$9*F44)),0),0)</f>
        <v>0</v>
      </c>
      <c r="AV44" s="43"/>
      <c r="AW44" s="60" t="str">
        <f t="shared" si="2"/>
        <v/>
      </c>
      <c r="AX44" s="43"/>
      <c r="AY44" s="60" t="str">
        <f>IF(P44&gt;0,IF(AX44="+",(норми!$X$4)*(P44*G44),""),"")</f>
        <v/>
      </c>
      <c r="AZ44" s="43"/>
      <c r="BA44" s="60" t="str">
        <f>IF(P44&gt;0,IF(AZ44="+",(норми!$X$4)*(P44*G44),""),"")</f>
        <v/>
      </c>
      <c r="BB44" s="43"/>
      <c r="BC44" s="60" t="str">
        <f>IF(P44&gt;0,IF(BB44="+",(норми!$Z$4)*(P44*F44),""),"")</f>
        <v/>
      </c>
      <c r="BD44" s="61"/>
      <c r="BE44" s="60">
        <f t="shared" si="0"/>
        <v>0</v>
      </c>
      <c r="BF44" s="44">
        <f t="shared" si="1"/>
        <v>0</v>
      </c>
    </row>
    <row r="45" spans="1:58" hidden="1" outlineLevel="1" x14ac:dyDescent="0.2">
      <c r="A45" s="20">
        <v>26</v>
      </c>
      <c r="B45" s="21"/>
      <c r="C45" s="21"/>
      <c r="D45" s="48"/>
      <c r="E45" s="21"/>
      <c r="F45" s="21"/>
      <c r="G45" s="21"/>
      <c r="H45" s="21"/>
      <c r="I45" s="21"/>
      <c r="J45" s="20"/>
      <c r="K45" s="22"/>
      <c r="L45" s="22"/>
      <c r="M45" s="22"/>
      <c r="N45" s="22"/>
      <c r="O45" s="22"/>
      <c r="P45" s="21"/>
      <c r="Q45" s="22"/>
      <c r="R45" s="22"/>
      <c r="S45" s="22"/>
      <c r="T45" s="22"/>
      <c r="U45" s="22"/>
      <c r="V45" s="22"/>
      <c r="W45" s="22"/>
      <c r="X45" s="48"/>
      <c r="Y45" s="23"/>
      <c r="Z45" s="59">
        <f t="shared" si="3"/>
        <v>0</v>
      </c>
      <c r="AA45" s="60">
        <f t="shared" si="4"/>
        <v>0</v>
      </c>
      <c r="AB45" s="60">
        <f t="shared" si="6"/>
        <v>0</v>
      </c>
      <c r="AC45" s="60">
        <f t="shared" si="5"/>
        <v>0</v>
      </c>
      <c r="AD45" s="60">
        <f>IF(D45&lt;=4,O45+((O45*(норми!$E$6))/100),O45+((O45*(норми!$E$7))/100))</f>
        <v>0</v>
      </c>
      <c r="AE45" s="113">
        <f>IFERROR(IF(P45&gt;0,0,ROUNDUP(норми!$F$4*G45,0)),"")</f>
        <v>0</v>
      </c>
      <c r="AF45" s="61"/>
      <c r="AG45" s="61"/>
      <c r="AH45" s="61"/>
      <c r="AI45" s="60">
        <f>IF(X45&gt;0,(X45*(норми!$J$4*F45)),0)</f>
        <v>0</v>
      </c>
      <c r="AJ45" s="60">
        <f>IF(V45="фах",норми!$K$4*F45,0)</f>
        <v>0</v>
      </c>
      <c r="AK45" s="60">
        <f>IF(V45="заг",норми!$L$4*F45,0)</f>
        <v>0</v>
      </c>
      <c r="AL45" s="60">
        <f>IF(W45="фах",норми!$M$4*F45,0)</f>
        <v>0</v>
      </c>
      <c r="AM45" s="60">
        <f>IF(W45="заг",норми!$N$4*F45,0)</f>
        <v>0</v>
      </c>
      <c r="AN45" s="60">
        <f>IF(T45&gt;0,G45*норми!$O$4,0)</f>
        <v>0</v>
      </c>
      <c r="AO45" s="60">
        <f>IF(U45&gt;0,G45*норми!$P$4,0)</f>
        <v>0</v>
      </c>
      <c r="AP45" s="60">
        <f>IF(U45="е.п.",ROUNDUP(G45*норми!$Q$4,0),0)</f>
        <v>0</v>
      </c>
      <c r="AQ45" s="60">
        <f>IF(U45="е.у.",ROUNDUP(G45*норми!$R$4,0),0)</f>
        <v>0</v>
      </c>
      <c r="AR45" s="113">
        <f>IF(R45="дп/др.(б)",ROUNDUP((F45*норми!$S$4)+(((норми!$S$10+норми!$S$11)*норми!$S$9)*F45),0),0)</f>
        <v>0</v>
      </c>
      <c r="AS45" s="60">
        <f>IF(S45="аб",ROUNDUP((норми!$T$4*G45)+(норми!$S$11*(норми!$T$9*F45)),0),0)</f>
        <v>0</v>
      </c>
      <c r="AT45" s="113">
        <f>IF(R45="дп/др.(м)",ROUNDUP((F45*норми!$U$4)+(((норми!$U$10+норми!$U$11)*норми!$U$9)*F45),0),0)</f>
        <v>0</v>
      </c>
      <c r="AU45" s="60">
        <f>IF(S45="ам",ROUNDUP((норми!$V$4*G45)+(норми!$U$11*(норми!$V$9*F45)),0),0)</f>
        <v>0</v>
      </c>
      <c r="AV45" s="43"/>
      <c r="AW45" s="60" t="str">
        <f t="shared" si="2"/>
        <v/>
      </c>
      <c r="AX45" s="43"/>
      <c r="AY45" s="60" t="str">
        <f>IF(P45&gt;0,IF(AX45="+",(норми!$X$4)*(P45*G45),""),"")</f>
        <v/>
      </c>
      <c r="AZ45" s="43"/>
      <c r="BA45" s="60" t="str">
        <f>IF(P45&gt;0,IF(AZ45="+",(норми!$X$4)*(P45*G45),""),"")</f>
        <v/>
      </c>
      <c r="BB45" s="43"/>
      <c r="BC45" s="60" t="str">
        <f>IF(P45&gt;0,IF(BB45="+",(норми!$Z$4)*(P45*F45),""),"")</f>
        <v/>
      </c>
      <c r="BD45" s="61"/>
      <c r="BE45" s="60">
        <f t="shared" si="0"/>
        <v>0</v>
      </c>
      <c r="BF45" s="44">
        <f t="shared" si="1"/>
        <v>0</v>
      </c>
    </row>
    <row r="46" spans="1:58" hidden="1" outlineLevel="1" x14ac:dyDescent="0.2">
      <c r="A46" s="20">
        <v>27</v>
      </c>
      <c r="B46" s="21"/>
      <c r="C46" s="21"/>
      <c r="D46" s="48"/>
      <c r="E46" s="21"/>
      <c r="F46" s="21"/>
      <c r="G46" s="21"/>
      <c r="H46" s="21"/>
      <c r="I46" s="21"/>
      <c r="J46" s="20"/>
      <c r="K46" s="22"/>
      <c r="L46" s="22"/>
      <c r="M46" s="22"/>
      <c r="N46" s="22"/>
      <c r="O46" s="22"/>
      <c r="P46" s="21"/>
      <c r="Q46" s="22"/>
      <c r="R46" s="22"/>
      <c r="S46" s="22"/>
      <c r="T46" s="22"/>
      <c r="U46" s="22"/>
      <c r="V46" s="22"/>
      <c r="W46" s="22"/>
      <c r="X46" s="48"/>
      <c r="Y46" s="23"/>
      <c r="Z46" s="59">
        <f t="shared" si="3"/>
        <v>0</v>
      </c>
      <c r="AA46" s="60">
        <f t="shared" si="4"/>
        <v>0</v>
      </c>
      <c r="AB46" s="60">
        <f t="shared" si="6"/>
        <v>0</v>
      </c>
      <c r="AC46" s="60">
        <f t="shared" si="5"/>
        <v>0</v>
      </c>
      <c r="AD46" s="60">
        <f>IF(D46&lt;=4,O46+((O46*(норми!$E$6))/100),O46+((O46*(норми!$E$7))/100))</f>
        <v>0</v>
      </c>
      <c r="AE46" s="113">
        <f>IFERROR(IF(P46&gt;0,0,ROUNDUP(норми!$F$4*G46,0)),"")</f>
        <v>0</v>
      </c>
      <c r="AF46" s="61"/>
      <c r="AG46" s="61"/>
      <c r="AH46" s="61"/>
      <c r="AI46" s="60">
        <f>IF(X46&gt;0,(X46*(норми!$J$4*F46)),0)</f>
        <v>0</v>
      </c>
      <c r="AJ46" s="60">
        <f>IF(V46="фах",норми!$K$4*F46,0)</f>
        <v>0</v>
      </c>
      <c r="AK46" s="60">
        <f>IF(V46="заг",норми!$L$4*F46,0)</f>
        <v>0</v>
      </c>
      <c r="AL46" s="60">
        <f>IF(W46="фах",норми!$M$4*F46,0)</f>
        <v>0</v>
      </c>
      <c r="AM46" s="60">
        <f>IF(W46="заг",норми!$N$4*F46,0)</f>
        <v>0</v>
      </c>
      <c r="AN46" s="60">
        <f>IF(T46&gt;0,G46*норми!$O$4,0)</f>
        <v>0</v>
      </c>
      <c r="AO46" s="60">
        <f>IF(U46&gt;0,G46*норми!$P$4,0)</f>
        <v>0</v>
      </c>
      <c r="AP46" s="60">
        <f>IF(U46="е.п.",ROUNDUP(G46*норми!$Q$4,0),0)</f>
        <v>0</v>
      </c>
      <c r="AQ46" s="60">
        <f>IF(U46="е.у.",ROUNDUP(G46*норми!$R$4,0),0)</f>
        <v>0</v>
      </c>
      <c r="AR46" s="113">
        <f>IF(R46="дп/др.(б)",ROUNDUP((F46*норми!$S$4)+(((норми!$S$10+норми!$S$11)*норми!$S$9)*F46),0),0)</f>
        <v>0</v>
      </c>
      <c r="AS46" s="60">
        <f>IF(S46="аб",ROUNDUP((норми!$T$4*G46)+(норми!$S$11*(норми!$T$9*F46)),0),0)</f>
        <v>0</v>
      </c>
      <c r="AT46" s="113">
        <f>IF(R46="дп/др.(м)",ROUNDUP((F46*норми!$U$4)+(((норми!$U$10+норми!$U$11)*норми!$U$9)*F46),0),0)</f>
        <v>0</v>
      </c>
      <c r="AU46" s="60">
        <f>IF(S46="ам",ROUNDUP((норми!$V$4*G46)+(норми!$U$11*(норми!$V$9*F46)),0),0)</f>
        <v>0</v>
      </c>
      <c r="AV46" s="43"/>
      <c r="AW46" s="60" t="str">
        <f t="shared" si="2"/>
        <v/>
      </c>
      <c r="AX46" s="43"/>
      <c r="AY46" s="60" t="str">
        <f>IF(P46&gt;0,IF(AX46="+",(норми!$X$4)*(P46*G46),""),"")</f>
        <v/>
      </c>
      <c r="AZ46" s="43"/>
      <c r="BA46" s="60" t="str">
        <f>IF(P46&gt;0,IF(AZ46="+",(норми!$X$4)*(P46*G46),""),"")</f>
        <v/>
      </c>
      <c r="BB46" s="43"/>
      <c r="BC46" s="60" t="str">
        <f>IF(P46&gt;0,IF(BB46="+",(норми!$Z$4)*(P46*F46),""),"")</f>
        <v/>
      </c>
      <c r="BD46" s="61"/>
      <c r="BE46" s="60">
        <f t="shared" si="0"/>
        <v>0</v>
      </c>
      <c r="BF46" s="44">
        <f t="shared" si="1"/>
        <v>0</v>
      </c>
    </row>
    <row r="47" spans="1:58" hidden="1" outlineLevel="1" x14ac:dyDescent="0.2">
      <c r="A47" s="20">
        <v>28</v>
      </c>
      <c r="B47" s="21"/>
      <c r="C47" s="21"/>
      <c r="D47" s="48"/>
      <c r="E47" s="21"/>
      <c r="F47" s="21"/>
      <c r="G47" s="21"/>
      <c r="H47" s="21"/>
      <c r="I47" s="21"/>
      <c r="J47" s="20"/>
      <c r="K47" s="22"/>
      <c r="L47" s="22"/>
      <c r="M47" s="22"/>
      <c r="N47" s="22"/>
      <c r="O47" s="22"/>
      <c r="P47" s="21"/>
      <c r="Q47" s="22"/>
      <c r="R47" s="22"/>
      <c r="S47" s="22"/>
      <c r="T47" s="22"/>
      <c r="U47" s="22"/>
      <c r="V47" s="22"/>
      <c r="W47" s="22"/>
      <c r="X47" s="48"/>
      <c r="Y47" s="23"/>
      <c r="Z47" s="59">
        <f t="shared" si="3"/>
        <v>0</v>
      </c>
      <c r="AA47" s="60">
        <f t="shared" si="4"/>
        <v>0</v>
      </c>
      <c r="AB47" s="60">
        <f t="shared" si="6"/>
        <v>0</v>
      </c>
      <c r="AC47" s="60">
        <f t="shared" si="5"/>
        <v>0</v>
      </c>
      <c r="AD47" s="60">
        <f>IF(D47&lt;=4,O47+((O47*(норми!$E$6))/100),O47+((O47*(норми!$E$7))/100))</f>
        <v>0</v>
      </c>
      <c r="AE47" s="113">
        <f>IFERROR(IF(P47&gt;0,0,ROUNDUP(норми!$F$4*G47,0)),"")</f>
        <v>0</v>
      </c>
      <c r="AF47" s="61"/>
      <c r="AG47" s="61"/>
      <c r="AH47" s="61"/>
      <c r="AI47" s="60">
        <f>IF(X47&gt;0,(X47*(норми!$J$4*F47)),0)</f>
        <v>0</v>
      </c>
      <c r="AJ47" s="60">
        <f>IF(V47="фах",норми!$K$4*F47,0)</f>
        <v>0</v>
      </c>
      <c r="AK47" s="60">
        <f>IF(V47="заг",норми!$L$4*F47,0)</f>
        <v>0</v>
      </c>
      <c r="AL47" s="60">
        <f>IF(W47="фах",норми!$M$4*F47,0)</f>
        <v>0</v>
      </c>
      <c r="AM47" s="60">
        <f>IF(W47="заг",норми!$N$4*F47,0)</f>
        <v>0</v>
      </c>
      <c r="AN47" s="60">
        <f>IF(T47&gt;0,G47*норми!$O$4,0)</f>
        <v>0</v>
      </c>
      <c r="AO47" s="60">
        <f>IF(U47&gt;0,G47*норми!$P$4,0)</f>
        <v>0</v>
      </c>
      <c r="AP47" s="60">
        <f>IF(U47="е.п.",ROUNDUP(G47*норми!$Q$4,0),0)</f>
        <v>0</v>
      </c>
      <c r="AQ47" s="60">
        <f>IF(U47="е.у.",ROUNDUP(G47*норми!$R$4,0),0)</f>
        <v>0</v>
      </c>
      <c r="AR47" s="113">
        <f>IF(R47="дп/др.(б)",ROUNDUP((F47*норми!$S$4)+(((норми!$S$10+норми!$S$11)*норми!$S$9)*F47),0),0)</f>
        <v>0</v>
      </c>
      <c r="AS47" s="60">
        <f>IF(S47="аб",ROUNDUP((норми!$T$4*G47)+(норми!$S$11*(норми!$T$9*F47)),0),0)</f>
        <v>0</v>
      </c>
      <c r="AT47" s="113">
        <f>IF(R47="дп/др.(м)",ROUNDUP((F47*норми!$U$4)+(((норми!$U$10+норми!$U$11)*норми!$U$9)*F47),0),0)</f>
        <v>0</v>
      </c>
      <c r="AU47" s="60">
        <f>IF(S47="ам",ROUNDUP((норми!$V$4*G47)+(норми!$U$11*(норми!$V$9*F47)),0),0)</f>
        <v>0</v>
      </c>
      <c r="AV47" s="43"/>
      <c r="AW47" s="60" t="str">
        <f t="shared" si="2"/>
        <v/>
      </c>
      <c r="AX47" s="43"/>
      <c r="AY47" s="60" t="str">
        <f>IF(P47&gt;0,IF(AX47="+",(норми!$X$4)*(P47*G47),""),"")</f>
        <v/>
      </c>
      <c r="AZ47" s="43"/>
      <c r="BA47" s="60" t="str">
        <f>IF(P47&gt;0,IF(AZ47="+",(норми!$X$4)*(P47*G47),""),"")</f>
        <v/>
      </c>
      <c r="BB47" s="43"/>
      <c r="BC47" s="60" t="str">
        <f>IF(P47&gt;0,IF(BB47="+",(норми!$Z$4)*(P47*F47),""),"")</f>
        <v/>
      </c>
      <c r="BD47" s="61"/>
      <c r="BE47" s="60">
        <f t="shared" si="0"/>
        <v>0</v>
      </c>
      <c r="BF47" s="44">
        <f t="shared" si="1"/>
        <v>0</v>
      </c>
    </row>
    <row r="48" spans="1:58" hidden="1" outlineLevel="1" x14ac:dyDescent="0.2">
      <c r="A48" s="20">
        <v>29</v>
      </c>
      <c r="B48" s="21"/>
      <c r="C48" s="21"/>
      <c r="D48" s="48"/>
      <c r="E48" s="21"/>
      <c r="F48" s="21"/>
      <c r="G48" s="21"/>
      <c r="H48" s="21"/>
      <c r="I48" s="21"/>
      <c r="J48" s="20"/>
      <c r="K48" s="22"/>
      <c r="L48" s="22"/>
      <c r="M48" s="22"/>
      <c r="N48" s="22"/>
      <c r="O48" s="22"/>
      <c r="P48" s="21"/>
      <c r="Q48" s="22"/>
      <c r="R48" s="22"/>
      <c r="S48" s="22"/>
      <c r="T48" s="22"/>
      <c r="U48" s="22"/>
      <c r="V48" s="22"/>
      <c r="W48" s="22"/>
      <c r="X48" s="48"/>
      <c r="Y48" s="23"/>
      <c r="Z48" s="59">
        <f t="shared" si="3"/>
        <v>0</v>
      </c>
      <c r="AA48" s="60">
        <f t="shared" si="4"/>
        <v>0</v>
      </c>
      <c r="AB48" s="60">
        <f t="shared" si="6"/>
        <v>0</v>
      </c>
      <c r="AC48" s="60">
        <f t="shared" si="5"/>
        <v>0</v>
      </c>
      <c r="AD48" s="60">
        <f>IF(D48&lt;=4,O48+((O48*(норми!$E$6))/100),O48+((O48*(норми!$E$7))/100))</f>
        <v>0</v>
      </c>
      <c r="AE48" s="113">
        <f>IFERROR(IF(P48&gt;0,0,ROUNDUP(норми!$F$4*G48,0)),"")</f>
        <v>0</v>
      </c>
      <c r="AF48" s="61"/>
      <c r="AG48" s="61"/>
      <c r="AH48" s="61"/>
      <c r="AI48" s="60">
        <f>IF(X48&gt;0,(X48*(норми!$J$4*F48)),0)</f>
        <v>0</v>
      </c>
      <c r="AJ48" s="60">
        <f>IF(V48="фах",норми!$K$4*F48,0)</f>
        <v>0</v>
      </c>
      <c r="AK48" s="60">
        <f>IF(V48="заг",норми!$L$4*F48,0)</f>
        <v>0</v>
      </c>
      <c r="AL48" s="60">
        <f>IF(W48="фах",норми!$M$4*F48,0)</f>
        <v>0</v>
      </c>
      <c r="AM48" s="60">
        <f>IF(W48="заг",норми!$N$4*F48,0)</f>
        <v>0</v>
      </c>
      <c r="AN48" s="60">
        <f>IF(T48&gt;0,G48*норми!$O$4,0)</f>
        <v>0</v>
      </c>
      <c r="AO48" s="60">
        <f>IF(U48&gt;0,G48*норми!$P$4,0)</f>
        <v>0</v>
      </c>
      <c r="AP48" s="60">
        <f>IF(U48="е.п.",ROUNDUP(G48*норми!$Q$4,0),0)</f>
        <v>0</v>
      </c>
      <c r="AQ48" s="60">
        <f>IF(U48="е.у.",ROUNDUP(G48*норми!$R$4,0),0)</f>
        <v>0</v>
      </c>
      <c r="AR48" s="113">
        <f>IF(R48="дп/др.(б)",ROUNDUP((F48*норми!$S$4)+(((норми!$S$10+норми!$S$11)*норми!$S$9)*F48),0),0)</f>
        <v>0</v>
      </c>
      <c r="AS48" s="60">
        <f>IF(S48="аб",ROUNDUP((норми!$T$4*G48)+(норми!$S$11*(норми!$T$9*F48)),0),0)</f>
        <v>0</v>
      </c>
      <c r="AT48" s="113">
        <f>IF(R48="дп/др.(м)",ROUNDUP((F48*норми!$U$4)+(((норми!$U$10+норми!$U$11)*норми!$U$9)*F48),0),0)</f>
        <v>0</v>
      </c>
      <c r="AU48" s="60">
        <f>IF(S48="ам",ROUNDUP((норми!$V$4*G48)+(норми!$U$11*(норми!$V$9*F48)),0),0)</f>
        <v>0</v>
      </c>
      <c r="AV48" s="43"/>
      <c r="AW48" s="60" t="str">
        <f t="shared" si="2"/>
        <v/>
      </c>
      <c r="AX48" s="43"/>
      <c r="AY48" s="60" t="str">
        <f>IF(P48&gt;0,IF(AX48="+",(норми!$X$4)*(P48*G48),""),"")</f>
        <v/>
      </c>
      <c r="AZ48" s="43"/>
      <c r="BA48" s="60" t="str">
        <f>IF(P48&gt;0,IF(AZ48="+",(норми!$X$4)*(P48*G48),""),"")</f>
        <v/>
      </c>
      <c r="BB48" s="43"/>
      <c r="BC48" s="60" t="str">
        <f>IF(P48&gt;0,IF(BB48="+",(норми!$Z$4)*(P48*F48),""),"")</f>
        <v/>
      </c>
      <c r="BD48" s="61"/>
      <c r="BE48" s="60">
        <f t="shared" si="0"/>
        <v>0</v>
      </c>
      <c r="BF48" s="44">
        <f t="shared" si="1"/>
        <v>0</v>
      </c>
    </row>
    <row r="49" spans="1:58" hidden="1" outlineLevel="1" x14ac:dyDescent="0.2">
      <c r="A49" s="20">
        <v>30</v>
      </c>
      <c r="B49" s="21"/>
      <c r="C49" s="21"/>
      <c r="D49" s="48"/>
      <c r="E49" s="21"/>
      <c r="F49" s="21"/>
      <c r="G49" s="21"/>
      <c r="H49" s="21"/>
      <c r="I49" s="21"/>
      <c r="J49" s="20"/>
      <c r="K49" s="22"/>
      <c r="L49" s="22"/>
      <c r="M49" s="22"/>
      <c r="N49" s="22"/>
      <c r="O49" s="22"/>
      <c r="P49" s="21"/>
      <c r="Q49" s="22"/>
      <c r="R49" s="22"/>
      <c r="S49" s="22"/>
      <c r="T49" s="22"/>
      <c r="U49" s="22"/>
      <c r="V49" s="22"/>
      <c r="W49" s="22"/>
      <c r="X49" s="48"/>
      <c r="Y49" s="23"/>
      <c r="Z49" s="59">
        <f t="shared" si="3"/>
        <v>0</v>
      </c>
      <c r="AA49" s="60">
        <f t="shared" si="4"/>
        <v>0</v>
      </c>
      <c r="AB49" s="60">
        <f t="shared" si="6"/>
        <v>0</v>
      </c>
      <c r="AC49" s="60">
        <f t="shared" si="5"/>
        <v>0</v>
      </c>
      <c r="AD49" s="60">
        <f>IF(D49&lt;=4,O49+((O49*(норми!$E$6))/100),O49+((O49*(норми!$E$7))/100))</f>
        <v>0</v>
      </c>
      <c r="AE49" s="113">
        <f>IFERROR(IF(P49&gt;0,0,ROUNDUP(норми!$F$4*G49,0)),"")</f>
        <v>0</v>
      </c>
      <c r="AF49" s="61"/>
      <c r="AG49" s="61"/>
      <c r="AH49" s="61"/>
      <c r="AI49" s="60">
        <f>IF(X49&gt;0,(X49*(норми!$J$4*F49)),0)</f>
        <v>0</v>
      </c>
      <c r="AJ49" s="60">
        <f>IF(V49="фах",норми!$K$4*F49,0)</f>
        <v>0</v>
      </c>
      <c r="AK49" s="60">
        <f>IF(V49="заг",норми!$L$4*F49,0)</f>
        <v>0</v>
      </c>
      <c r="AL49" s="60">
        <f>IF(W49="фах",норми!$M$4*F49,0)</f>
        <v>0</v>
      </c>
      <c r="AM49" s="60">
        <f>IF(W49="заг",норми!$N$4*F49,0)</f>
        <v>0</v>
      </c>
      <c r="AN49" s="60">
        <f>IF(T49&gt;0,G49*норми!$O$4,0)</f>
        <v>0</v>
      </c>
      <c r="AO49" s="60">
        <f>IF(U49&gt;0,G49*норми!$P$4,0)</f>
        <v>0</v>
      </c>
      <c r="AP49" s="60">
        <f>IF(U49="е.п.",ROUNDUP(G49*норми!$Q$4,0),0)</f>
        <v>0</v>
      </c>
      <c r="AQ49" s="60">
        <f>IF(U49="е.у.",ROUNDUP(G49*норми!$R$4,0),0)</f>
        <v>0</v>
      </c>
      <c r="AR49" s="113">
        <f>IF(R49="дп/др.(б)",ROUNDUP((F49*норми!$S$4)+(((норми!$S$10+норми!$S$11)*норми!$S$9)*F49),0),0)</f>
        <v>0</v>
      </c>
      <c r="AS49" s="60">
        <f>IF(S49="аб",ROUNDUP((норми!$T$4*G49)+(норми!$S$11*(норми!$T$9*F49)),0),0)</f>
        <v>0</v>
      </c>
      <c r="AT49" s="113">
        <f>IF(R49="дп/др.(м)",ROUNDUP((F49*норми!$U$4)+(((норми!$U$10+норми!$U$11)*норми!$U$9)*F49),0),0)</f>
        <v>0</v>
      </c>
      <c r="AU49" s="60">
        <f>IF(S49="ам",ROUNDUP((норми!$V$4*G49)+(норми!$U$11*(норми!$V$9*F49)),0),0)</f>
        <v>0</v>
      </c>
      <c r="AV49" s="43"/>
      <c r="AW49" s="60" t="str">
        <f t="shared" si="2"/>
        <v/>
      </c>
      <c r="AX49" s="43"/>
      <c r="AY49" s="60" t="str">
        <f>IF(P49&gt;0,IF(AX49="+",(норми!$X$4)*(P49*G49),""),"")</f>
        <v/>
      </c>
      <c r="AZ49" s="43"/>
      <c r="BA49" s="60" t="str">
        <f>IF(P49&gt;0,IF(AZ49="+",(норми!$X$4)*(P49*G49),""),"")</f>
        <v/>
      </c>
      <c r="BB49" s="43"/>
      <c r="BC49" s="60" t="str">
        <f>IF(P49&gt;0,IF(BB49="+",(норми!$Z$4)*(P49*F49),""),"")</f>
        <v/>
      </c>
      <c r="BD49" s="61"/>
      <c r="BE49" s="60">
        <f t="shared" si="0"/>
        <v>0</v>
      </c>
      <c r="BF49" s="44">
        <f t="shared" si="1"/>
        <v>0</v>
      </c>
    </row>
    <row r="50" spans="1:58" hidden="1" outlineLevel="1" x14ac:dyDescent="0.2">
      <c r="A50" s="20">
        <v>31</v>
      </c>
      <c r="B50" s="21"/>
      <c r="C50" s="21"/>
      <c r="D50" s="48"/>
      <c r="E50" s="21"/>
      <c r="F50" s="21"/>
      <c r="G50" s="21"/>
      <c r="H50" s="21"/>
      <c r="I50" s="21"/>
      <c r="J50" s="20"/>
      <c r="K50" s="22"/>
      <c r="L50" s="22"/>
      <c r="M50" s="22"/>
      <c r="N50" s="22"/>
      <c r="O50" s="22"/>
      <c r="P50" s="21"/>
      <c r="Q50" s="22"/>
      <c r="R50" s="22"/>
      <c r="S50" s="22"/>
      <c r="T50" s="22"/>
      <c r="U50" s="22"/>
      <c r="V50" s="22"/>
      <c r="W50" s="22"/>
      <c r="X50" s="48"/>
      <c r="Y50" s="23"/>
      <c r="Z50" s="59">
        <f t="shared" si="3"/>
        <v>0</v>
      </c>
      <c r="AA50" s="60">
        <f t="shared" si="4"/>
        <v>0</v>
      </c>
      <c r="AB50" s="60">
        <f t="shared" si="6"/>
        <v>0</v>
      </c>
      <c r="AC50" s="60">
        <f t="shared" si="5"/>
        <v>0</v>
      </c>
      <c r="AD50" s="60">
        <f>IF(D50&lt;=4,O50+((O50*(норми!$E$6))/100),O50+((O50*(норми!$E$7))/100))</f>
        <v>0</v>
      </c>
      <c r="AE50" s="113">
        <f>IFERROR(IF(P50&gt;0,0,ROUNDUP(норми!$F$4*G50,0)),"")</f>
        <v>0</v>
      </c>
      <c r="AF50" s="61"/>
      <c r="AG50" s="61"/>
      <c r="AH50" s="61"/>
      <c r="AI50" s="60">
        <f>IF(X50&gt;0,(X50*(норми!$J$4*F50)),0)</f>
        <v>0</v>
      </c>
      <c r="AJ50" s="60">
        <f>IF(V50="фах",норми!$K$4*F50,0)</f>
        <v>0</v>
      </c>
      <c r="AK50" s="60">
        <f>IF(V50="заг",норми!$L$4*F50,0)</f>
        <v>0</v>
      </c>
      <c r="AL50" s="60">
        <f>IF(W50="фах",норми!$M$4*F50,0)</f>
        <v>0</v>
      </c>
      <c r="AM50" s="60">
        <f>IF(W50="заг",норми!$N$4*F50,0)</f>
        <v>0</v>
      </c>
      <c r="AN50" s="60">
        <f>IF(T50&gt;0,G50*норми!$O$4,0)</f>
        <v>0</v>
      </c>
      <c r="AO50" s="60">
        <f>IF(U50&gt;0,G50*норми!$P$4,0)</f>
        <v>0</v>
      </c>
      <c r="AP50" s="60">
        <f>IF(U50="е.п.",ROUNDUP(G50*норми!$Q$4,0),0)</f>
        <v>0</v>
      </c>
      <c r="AQ50" s="60">
        <f>IF(U50="е.у.",ROUNDUP(G50*норми!$R$4,0),0)</f>
        <v>0</v>
      </c>
      <c r="AR50" s="113">
        <f>IF(R50="дп/др.(б)",ROUNDUP((F50*норми!$S$4)+(((норми!$S$10+норми!$S$11)*норми!$S$9)*F50),0),0)</f>
        <v>0</v>
      </c>
      <c r="AS50" s="60">
        <f>IF(S50="аб",ROUNDUP((норми!$T$4*G50)+(норми!$S$11*(норми!$T$9*F50)),0),0)</f>
        <v>0</v>
      </c>
      <c r="AT50" s="113">
        <f>IF(R50="дп/др.(м)",ROUNDUP((F50*норми!$U$4)+(((норми!$U$10+норми!$U$11)*норми!$U$9)*F50),0),0)</f>
        <v>0</v>
      </c>
      <c r="AU50" s="60">
        <f>IF(S50="ам",ROUNDUP((норми!$V$4*G50)+(норми!$U$11*(норми!$V$9*F50)),0),0)</f>
        <v>0</v>
      </c>
      <c r="AV50" s="43"/>
      <c r="AW50" s="60" t="str">
        <f t="shared" si="2"/>
        <v/>
      </c>
      <c r="AX50" s="43"/>
      <c r="AY50" s="60" t="str">
        <f>IF(P50&gt;0,IF(AX50="+",(норми!$X$4)*(P50*G50),""),"")</f>
        <v/>
      </c>
      <c r="AZ50" s="43"/>
      <c r="BA50" s="60" t="str">
        <f>IF(P50&gt;0,IF(AZ50="+",(норми!$X$4)*(P50*G50),""),"")</f>
        <v/>
      </c>
      <c r="BB50" s="43"/>
      <c r="BC50" s="60" t="str">
        <f>IF(P50&gt;0,IF(BB50="+",(норми!$Z$4)*(P50*F50),""),"")</f>
        <v/>
      </c>
      <c r="BD50" s="61"/>
      <c r="BE50" s="60">
        <f t="shared" si="0"/>
        <v>0</v>
      </c>
      <c r="BF50" s="44">
        <f t="shared" si="1"/>
        <v>0</v>
      </c>
    </row>
    <row r="51" spans="1:58" hidden="1" outlineLevel="1" x14ac:dyDescent="0.2">
      <c r="A51" s="20">
        <v>32</v>
      </c>
      <c r="B51" s="21"/>
      <c r="C51" s="21"/>
      <c r="D51" s="48"/>
      <c r="E51" s="21"/>
      <c r="F51" s="21"/>
      <c r="G51" s="21"/>
      <c r="H51" s="21"/>
      <c r="I51" s="21"/>
      <c r="J51" s="20"/>
      <c r="K51" s="22"/>
      <c r="L51" s="22"/>
      <c r="M51" s="22"/>
      <c r="N51" s="22"/>
      <c r="O51" s="22"/>
      <c r="P51" s="21"/>
      <c r="Q51" s="22"/>
      <c r="R51" s="22"/>
      <c r="S51" s="22"/>
      <c r="T51" s="22"/>
      <c r="U51" s="22"/>
      <c r="V51" s="22"/>
      <c r="W51" s="22"/>
      <c r="X51" s="48"/>
      <c r="Y51" s="23"/>
      <c r="Z51" s="59">
        <f t="shared" si="3"/>
        <v>0</v>
      </c>
      <c r="AA51" s="60">
        <f t="shared" si="4"/>
        <v>0</v>
      </c>
      <c r="AB51" s="60">
        <f t="shared" si="6"/>
        <v>0</v>
      </c>
      <c r="AC51" s="60">
        <f t="shared" si="5"/>
        <v>0</v>
      </c>
      <c r="AD51" s="60">
        <f>IF(D51&lt;=4,O51+((O51*(норми!$E$6))/100),O51+((O51*(норми!$E$7))/100))</f>
        <v>0</v>
      </c>
      <c r="AE51" s="113">
        <f>IFERROR(IF(P51&gt;0,0,ROUNDUP(норми!$F$4*G51,0)),"")</f>
        <v>0</v>
      </c>
      <c r="AF51" s="61"/>
      <c r="AG51" s="61"/>
      <c r="AH51" s="61"/>
      <c r="AI51" s="60">
        <f>IF(X51&gt;0,(X51*(норми!$J$4*F51)),0)</f>
        <v>0</v>
      </c>
      <c r="AJ51" s="60">
        <f>IF(V51="фах",норми!$K$4*F51,0)</f>
        <v>0</v>
      </c>
      <c r="AK51" s="60">
        <f>IF(V51="заг",норми!$L$4*F51,0)</f>
        <v>0</v>
      </c>
      <c r="AL51" s="60">
        <f>IF(W51="фах",норми!$M$4*F51,0)</f>
        <v>0</v>
      </c>
      <c r="AM51" s="60">
        <f>IF(W51="заг",норми!$N$4*F51,0)</f>
        <v>0</v>
      </c>
      <c r="AN51" s="60">
        <f>IF(T51&gt;0,G51*норми!$O$4,0)</f>
        <v>0</v>
      </c>
      <c r="AO51" s="60">
        <f>IF(U51&gt;0,G51*норми!$P$4,0)</f>
        <v>0</v>
      </c>
      <c r="AP51" s="60">
        <f>IF(U51="е.п.",ROUNDUP(G51*норми!$Q$4,0),0)</f>
        <v>0</v>
      </c>
      <c r="AQ51" s="60">
        <f>IF(U51="е.у.",ROUNDUP(G51*норми!$R$4,0),0)</f>
        <v>0</v>
      </c>
      <c r="AR51" s="113">
        <f>IF(R51="дп/др.(б)",ROUNDUP((F51*норми!$S$4)+(((норми!$S$10+норми!$S$11)*норми!$S$9)*F51),0),0)</f>
        <v>0</v>
      </c>
      <c r="AS51" s="60">
        <f>IF(S51="аб",ROUNDUP((норми!$T$4*G51)+(норми!$S$11*(норми!$T$9*F51)),0),0)</f>
        <v>0</v>
      </c>
      <c r="AT51" s="113">
        <f>IF(R51="дп/др.(м)",ROUNDUP((F51*норми!$U$4)+(((норми!$U$10+норми!$U$11)*норми!$U$9)*F51),0),0)</f>
        <v>0</v>
      </c>
      <c r="AU51" s="60">
        <f>IF(S51="ам",ROUNDUP((норми!$V$4*G51)+(норми!$U$11*(норми!$V$9*F51)),0),0)</f>
        <v>0</v>
      </c>
      <c r="AV51" s="43"/>
      <c r="AW51" s="60" t="str">
        <f t="shared" si="2"/>
        <v/>
      </c>
      <c r="AX51" s="43"/>
      <c r="AY51" s="60" t="str">
        <f>IF(P51&gt;0,IF(AX51="+",(норми!$X$4)*(P51*G51),""),"")</f>
        <v/>
      </c>
      <c r="AZ51" s="43"/>
      <c r="BA51" s="60" t="str">
        <f>IF(P51&gt;0,IF(AZ51="+",(норми!$X$4)*(P51*G51),""),"")</f>
        <v/>
      </c>
      <c r="BB51" s="43"/>
      <c r="BC51" s="60" t="str">
        <f>IF(P51&gt;0,IF(BB51="+",(норми!$Z$4)*(P51*F51),""),"")</f>
        <v/>
      </c>
      <c r="BD51" s="61"/>
      <c r="BE51" s="60">
        <f t="shared" si="0"/>
        <v>0</v>
      </c>
      <c r="BF51" s="44">
        <f t="shared" si="1"/>
        <v>0</v>
      </c>
    </row>
    <row r="52" spans="1:58" hidden="1" outlineLevel="1" x14ac:dyDescent="0.2">
      <c r="A52" s="20">
        <v>33</v>
      </c>
      <c r="B52" s="21"/>
      <c r="C52" s="21"/>
      <c r="D52" s="48"/>
      <c r="E52" s="21"/>
      <c r="F52" s="21"/>
      <c r="G52" s="21"/>
      <c r="H52" s="21"/>
      <c r="I52" s="21"/>
      <c r="J52" s="20"/>
      <c r="K52" s="22"/>
      <c r="L52" s="22"/>
      <c r="M52" s="22"/>
      <c r="N52" s="22"/>
      <c r="O52" s="22"/>
      <c r="P52" s="21"/>
      <c r="Q52" s="22"/>
      <c r="R52" s="22"/>
      <c r="S52" s="22"/>
      <c r="T52" s="22"/>
      <c r="U52" s="22"/>
      <c r="V52" s="22"/>
      <c r="W52" s="22"/>
      <c r="X52" s="48"/>
      <c r="Y52" s="23"/>
      <c r="Z52" s="59">
        <f t="shared" si="3"/>
        <v>0</v>
      </c>
      <c r="AA52" s="60">
        <f t="shared" si="4"/>
        <v>0</v>
      </c>
      <c r="AB52" s="60">
        <f t="shared" si="6"/>
        <v>0</v>
      </c>
      <c r="AC52" s="60">
        <f t="shared" si="5"/>
        <v>0</v>
      </c>
      <c r="AD52" s="60">
        <f>IF(D52&lt;=4,O52+((O52*(норми!$E$6))/100),O52+((O52*(норми!$E$7))/100))</f>
        <v>0</v>
      </c>
      <c r="AE52" s="113">
        <f>IFERROR(IF(P52&gt;0,0,ROUNDUP(норми!$F$4*G52,0)),"")</f>
        <v>0</v>
      </c>
      <c r="AF52" s="61"/>
      <c r="AG52" s="61"/>
      <c r="AH52" s="61"/>
      <c r="AI52" s="60">
        <f>IF(X52&gt;0,(X52*(норми!$J$4*F52)),0)</f>
        <v>0</v>
      </c>
      <c r="AJ52" s="60">
        <f>IF(V52="фах",норми!$K$4*F52,0)</f>
        <v>0</v>
      </c>
      <c r="AK52" s="60">
        <f>IF(V52="заг",норми!$L$4*F52,0)</f>
        <v>0</v>
      </c>
      <c r="AL52" s="60">
        <f>IF(W52="фах",норми!$M$4*F52,0)</f>
        <v>0</v>
      </c>
      <c r="AM52" s="60">
        <f>IF(W52="заг",норми!$N$4*F52,0)</f>
        <v>0</v>
      </c>
      <c r="AN52" s="60">
        <f>IF(T52&gt;0,G52*норми!$O$4,0)</f>
        <v>0</v>
      </c>
      <c r="AO52" s="60">
        <f>IF(U52&gt;0,G52*норми!$P$4,0)</f>
        <v>0</v>
      </c>
      <c r="AP52" s="60">
        <f>IF(U52="е.п.",ROUNDUP(G52*норми!$Q$4,0),0)</f>
        <v>0</v>
      </c>
      <c r="AQ52" s="60">
        <f>IF(U52="е.у.",ROUNDUP(G52*норми!$R$4,0),0)</f>
        <v>0</v>
      </c>
      <c r="AR52" s="113">
        <f>IF(R52="дп/др.(б)",ROUNDUP((F52*норми!$S$4)+(((норми!$S$10+норми!$S$11)*норми!$S$9)*F52),0),0)</f>
        <v>0</v>
      </c>
      <c r="AS52" s="60">
        <f>IF(S52="аб",ROUNDUP((норми!$T$4*G52)+(норми!$S$11*(норми!$T$9*F52)),0),0)</f>
        <v>0</v>
      </c>
      <c r="AT52" s="113">
        <f>IF(R52="дп/др.(м)",ROUNDUP((F52*норми!$U$4)+(((норми!$U$10+норми!$U$11)*норми!$U$9)*F52),0),0)</f>
        <v>0</v>
      </c>
      <c r="AU52" s="60">
        <f>IF(S52="ам",ROUNDUP((норми!$V$4*G52)+(норми!$U$11*(норми!$V$9*F52)),0),0)</f>
        <v>0</v>
      </c>
      <c r="AV52" s="43"/>
      <c r="AW52" s="60" t="str">
        <f t="shared" si="2"/>
        <v/>
      </c>
      <c r="AX52" s="43"/>
      <c r="AY52" s="60" t="str">
        <f>IF(P52&gt;0,IF(AX52="+",(норми!$X$4)*(P52*G52),""),"")</f>
        <v/>
      </c>
      <c r="AZ52" s="43"/>
      <c r="BA52" s="60" t="str">
        <f>IF(P52&gt;0,IF(AZ52="+",(норми!$X$4)*(P52*G52),""),"")</f>
        <v/>
      </c>
      <c r="BB52" s="43"/>
      <c r="BC52" s="60" t="str">
        <f>IF(P52&gt;0,IF(BB52="+",(норми!$Z$4)*(P52*F52),""),"")</f>
        <v/>
      </c>
      <c r="BD52" s="61"/>
      <c r="BE52" s="60">
        <f t="shared" ref="BE52:BE83" si="7">Y52</f>
        <v>0</v>
      </c>
      <c r="BF52" s="44">
        <f t="shared" ref="BF52:BF83" si="8">IFERROR(SUM(Z52:BE52),"")</f>
        <v>0</v>
      </c>
    </row>
    <row r="53" spans="1:58" hidden="1" outlineLevel="1" x14ac:dyDescent="0.2">
      <c r="A53" s="20">
        <v>34</v>
      </c>
      <c r="B53" s="21"/>
      <c r="C53" s="21"/>
      <c r="D53" s="48"/>
      <c r="E53" s="21"/>
      <c r="F53" s="21"/>
      <c r="G53" s="21"/>
      <c r="H53" s="21"/>
      <c r="I53" s="21"/>
      <c r="J53" s="20"/>
      <c r="K53" s="22"/>
      <c r="L53" s="22"/>
      <c r="M53" s="22"/>
      <c r="N53" s="22"/>
      <c r="O53" s="22"/>
      <c r="P53" s="21"/>
      <c r="Q53" s="22"/>
      <c r="R53" s="22"/>
      <c r="S53" s="22"/>
      <c r="T53" s="22"/>
      <c r="U53" s="22"/>
      <c r="V53" s="22"/>
      <c r="W53" s="22"/>
      <c r="X53" s="48"/>
      <c r="Y53" s="23"/>
      <c r="Z53" s="59">
        <f t="shared" si="3"/>
        <v>0</v>
      </c>
      <c r="AA53" s="60">
        <f t="shared" si="4"/>
        <v>0</v>
      </c>
      <c r="AB53" s="60">
        <f t="shared" si="6"/>
        <v>0</v>
      </c>
      <c r="AC53" s="60">
        <f t="shared" si="5"/>
        <v>0</v>
      </c>
      <c r="AD53" s="60">
        <f>IF(D53&lt;=4,O53+((O53*(норми!$E$6))/100),O53+((O53*(норми!$E$7))/100))</f>
        <v>0</v>
      </c>
      <c r="AE53" s="113">
        <f>IFERROR(IF(P53&gt;0,0,ROUNDUP(норми!$F$4*G53,0)),"")</f>
        <v>0</v>
      </c>
      <c r="AF53" s="61"/>
      <c r="AG53" s="61"/>
      <c r="AH53" s="61"/>
      <c r="AI53" s="60">
        <f>IF(X53&gt;0,(X53*(норми!$J$4*F53)),0)</f>
        <v>0</v>
      </c>
      <c r="AJ53" s="60">
        <f>IF(V53="фах",норми!$K$4*F53,0)</f>
        <v>0</v>
      </c>
      <c r="AK53" s="60">
        <f>IF(V53="заг",норми!$L$4*F53,0)</f>
        <v>0</v>
      </c>
      <c r="AL53" s="60">
        <f>IF(W53="фах",норми!$M$4*F53,0)</f>
        <v>0</v>
      </c>
      <c r="AM53" s="60">
        <f>IF(W53="заг",норми!$N$4*F53,0)</f>
        <v>0</v>
      </c>
      <c r="AN53" s="60">
        <f>IF(T53&gt;0,G53*норми!$O$4,0)</f>
        <v>0</v>
      </c>
      <c r="AO53" s="60">
        <f>IF(U53&gt;0,G53*норми!$P$4,0)</f>
        <v>0</v>
      </c>
      <c r="AP53" s="60">
        <f>IF(U53="е.п.",ROUNDUP(G53*норми!$Q$4,0),0)</f>
        <v>0</v>
      </c>
      <c r="AQ53" s="60">
        <f>IF(U53="е.у.",ROUNDUP(G53*норми!$R$4,0),0)</f>
        <v>0</v>
      </c>
      <c r="AR53" s="113">
        <f>IF(R53="дп/др.(б)",ROUNDUP((F53*норми!$S$4)+(((норми!$S$10+норми!$S$11)*норми!$S$9)*F53),0),0)</f>
        <v>0</v>
      </c>
      <c r="AS53" s="60">
        <f>IF(S53="аб",ROUNDUP((норми!$T$4*G53)+(норми!$S$11*(норми!$T$9*F53)),0),0)</f>
        <v>0</v>
      </c>
      <c r="AT53" s="113">
        <f>IF(R53="дп/др.(м)",ROUNDUP((F53*норми!$U$4)+(((норми!$U$10+норми!$U$11)*норми!$U$9)*F53),0),0)</f>
        <v>0</v>
      </c>
      <c r="AU53" s="60">
        <f>IF(S53="ам",ROUNDUP((норми!$V$4*G53)+(норми!$U$11*(норми!$V$9*F53)),0),0)</f>
        <v>0</v>
      </c>
      <c r="AV53" s="43"/>
      <c r="AW53" s="60" t="str">
        <f t="shared" si="2"/>
        <v/>
      </c>
      <c r="AX53" s="43"/>
      <c r="AY53" s="60" t="str">
        <f>IF(P53&gt;0,IF(AX53="+",(норми!$X$4)*(P53*G53),""),"")</f>
        <v/>
      </c>
      <c r="AZ53" s="43"/>
      <c r="BA53" s="60" t="str">
        <f>IF(P53&gt;0,IF(AZ53="+",(норми!$X$4)*(P53*G53),""),"")</f>
        <v/>
      </c>
      <c r="BB53" s="43"/>
      <c r="BC53" s="60" t="str">
        <f>IF(P53&gt;0,IF(BB53="+",(норми!$Z$4)*(P53*F53),""),"")</f>
        <v/>
      </c>
      <c r="BD53" s="61"/>
      <c r="BE53" s="60">
        <f t="shared" si="7"/>
        <v>0</v>
      </c>
      <c r="BF53" s="44">
        <f t="shared" si="8"/>
        <v>0</v>
      </c>
    </row>
    <row r="54" spans="1:58" hidden="1" outlineLevel="1" x14ac:dyDescent="0.2">
      <c r="A54" s="20">
        <v>35</v>
      </c>
      <c r="B54" s="21"/>
      <c r="C54" s="21"/>
      <c r="D54" s="48"/>
      <c r="E54" s="21"/>
      <c r="F54" s="21"/>
      <c r="G54" s="21"/>
      <c r="H54" s="21"/>
      <c r="I54" s="21"/>
      <c r="J54" s="20"/>
      <c r="K54" s="22"/>
      <c r="L54" s="22"/>
      <c r="M54" s="22"/>
      <c r="N54" s="22"/>
      <c r="O54" s="22"/>
      <c r="P54" s="21"/>
      <c r="Q54" s="22"/>
      <c r="R54" s="22"/>
      <c r="S54" s="22"/>
      <c r="T54" s="22"/>
      <c r="U54" s="22"/>
      <c r="V54" s="22"/>
      <c r="W54" s="22"/>
      <c r="X54" s="48"/>
      <c r="Y54" s="23"/>
      <c r="Z54" s="59">
        <f t="shared" si="3"/>
        <v>0</v>
      </c>
      <c r="AA54" s="60">
        <f t="shared" si="4"/>
        <v>0</v>
      </c>
      <c r="AB54" s="60">
        <f t="shared" si="6"/>
        <v>0</v>
      </c>
      <c r="AC54" s="60">
        <f t="shared" si="5"/>
        <v>0</v>
      </c>
      <c r="AD54" s="60">
        <f>IF(D54&lt;=4,O54+((O54*(норми!$E$6))/100),O54+((O54*(норми!$E$7))/100))</f>
        <v>0</v>
      </c>
      <c r="AE54" s="113">
        <f>IFERROR(IF(P54&gt;0,0,ROUNDUP(норми!$F$4*G54,0)),"")</f>
        <v>0</v>
      </c>
      <c r="AF54" s="61"/>
      <c r="AG54" s="61"/>
      <c r="AH54" s="61"/>
      <c r="AI54" s="60">
        <f>IF(X54&gt;0,(X54*(норми!$J$4*F54)),0)</f>
        <v>0</v>
      </c>
      <c r="AJ54" s="60">
        <f>IF(V54="фах",норми!$K$4*F54,0)</f>
        <v>0</v>
      </c>
      <c r="AK54" s="60">
        <f>IF(V54="заг",норми!$L$4*F54,0)</f>
        <v>0</v>
      </c>
      <c r="AL54" s="60">
        <f>IF(W54="фах",норми!$M$4*F54,0)</f>
        <v>0</v>
      </c>
      <c r="AM54" s="60">
        <f>IF(W54="заг",норми!$N$4*F54,0)</f>
        <v>0</v>
      </c>
      <c r="AN54" s="60">
        <f>IF(T54&gt;0,G54*норми!$O$4,0)</f>
        <v>0</v>
      </c>
      <c r="AO54" s="60">
        <f>IF(U54&gt;0,G54*норми!$P$4,0)</f>
        <v>0</v>
      </c>
      <c r="AP54" s="60">
        <f>IF(U54="е.п.",ROUNDUP(G54*норми!$Q$4,0),0)</f>
        <v>0</v>
      </c>
      <c r="AQ54" s="60">
        <f>IF(U54="е.у.",ROUNDUP(G54*норми!$R$4,0),0)</f>
        <v>0</v>
      </c>
      <c r="AR54" s="113">
        <f>IF(R54="дп/др.(б)",ROUNDUP((F54*норми!$S$4)+(((норми!$S$10+норми!$S$11)*норми!$S$9)*F54),0),0)</f>
        <v>0</v>
      </c>
      <c r="AS54" s="60">
        <f>IF(S54="аб",ROUNDUP((норми!$T$4*G54)+(норми!$S$11*(норми!$T$9*F54)),0),0)</f>
        <v>0</v>
      </c>
      <c r="AT54" s="113">
        <f>IF(R54="дп/др.(м)",ROUNDUP((F54*норми!$U$4)+(((норми!$U$10+норми!$U$11)*норми!$U$9)*F54),0),0)</f>
        <v>0</v>
      </c>
      <c r="AU54" s="60">
        <f>IF(S54="ам",ROUNDUP((норми!$V$4*G54)+(норми!$U$11*(норми!$V$9*F54)),0),0)</f>
        <v>0</v>
      </c>
      <c r="AV54" s="43"/>
      <c r="AW54" s="60" t="str">
        <f t="shared" si="2"/>
        <v/>
      </c>
      <c r="AX54" s="43"/>
      <c r="AY54" s="60" t="str">
        <f>IF(P54&gt;0,IF(AX54="+",(норми!$X$4)*(P54*G54),""),"")</f>
        <v/>
      </c>
      <c r="AZ54" s="43"/>
      <c r="BA54" s="60" t="str">
        <f>IF(P54&gt;0,IF(AZ54="+",(норми!$X$4)*(P54*G54),""),"")</f>
        <v/>
      </c>
      <c r="BB54" s="43"/>
      <c r="BC54" s="60" t="str">
        <f>IF(P54&gt;0,IF(BB54="+",(норми!$Z$4)*(P54*F54),""),"")</f>
        <v/>
      </c>
      <c r="BD54" s="61"/>
      <c r="BE54" s="60">
        <f t="shared" si="7"/>
        <v>0</v>
      </c>
      <c r="BF54" s="44">
        <f t="shared" si="8"/>
        <v>0</v>
      </c>
    </row>
    <row r="55" spans="1:58" hidden="1" outlineLevel="1" x14ac:dyDescent="0.2">
      <c r="A55" s="20">
        <v>36</v>
      </c>
      <c r="B55" s="21"/>
      <c r="C55" s="21"/>
      <c r="D55" s="48"/>
      <c r="E55" s="21"/>
      <c r="F55" s="21"/>
      <c r="G55" s="21"/>
      <c r="H55" s="21"/>
      <c r="I55" s="21"/>
      <c r="J55" s="20"/>
      <c r="K55" s="22"/>
      <c r="L55" s="22"/>
      <c r="M55" s="22"/>
      <c r="N55" s="22"/>
      <c r="O55" s="22"/>
      <c r="P55" s="21"/>
      <c r="Q55" s="22"/>
      <c r="R55" s="22"/>
      <c r="S55" s="22"/>
      <c r="T55" s="22"/>
      <c r="U55" s="22"/>
      <c r="V55" s="22"/>
      <c r="W55" s="22"/>
      <c r="X55" s="48"/>
      <c r="Y55" s="23"/>
      <c r="Z55" s="59">
        <f t="shared" si="3"/>
        <v>0</v>
      </c>
      <c r="AA55" s="60">
        <f t="shared" si="4"/>
        <v>0</v>
      </c>
      <c r="AB55" s="60">
        <f t="shared" si="6"/>
        <v>0</v>
      </c>
      <c r="AC55" s="60">
        <f t="shared" si="5"/>
        <v>0</v>
      </c>
      <c r="AD55" s="60">
        <f>IF(D55&lt;=4,O55+((O55*(норми!$E$6))/100),O55+((O55*(норми!$E$7))/100))</f>
        <v>0</v>
      </c>
      <c r="AE55" s="113">
        <f>IFERROR(IF(P55&gt;0,0,ROUNDUP(норми!$F$4*G55,0)),"")</f>
        <v>0</v>
      </c>
      <c r="AF55" s="61"/>
      <c r="AG55" s="61"/>
      <c r="AH55" s="61"/>
      <c r="AI55" s="60">
        <f>IF(X55&gt;0,(X55*(норми!$J$4*F55)),0)</f>
        <v>0</v>
      </c>
      <c r="AJ55" s="60">
        <f>IF(V55="фах",норми!$K$4*F55,0)</f>
        <v>0</v>
      </c>
      <c r="AK55" s="60">
        <f>IF(V55="заг",норми!$L$4*F55,0)</f>
        <v>0</v>
      </c>
      <c r="AL55" s="60">
        <f>IF(W55="фах",норми!$M$4*F55,0)</f>
        <v>0</v>
      </c>
      <c r="AM55" s="60">
        <f>IF(W55="заг",норми!$N$4*F55,0)</f>
        <v>0</v>
      </c>
      <c r="AN55" s="60">
        <f>IF(T55&gt;0,G55*норми!$O$4,0)</f>
        <v>0</v>
      </c>
      <c r="AO55" s="60">
        <f>IF(U55&gt;0,G55*норми!$P$4,0)</f>
        <v>0</v>
      </c>
      <c r="AP55" s="60">
        <f>IF(U55="е.п.",ROUNDUP(G55*норми!$Q$4,0),0)</f>
        <v>0</v>
      </c>
      <c r="AQ55" s="60">
        <f>IF(U55="е.у.",ROUNDUP(G55*норми!$R$4,0),0)</f>
        <v>0</v>
      </c>
      <c r="AR55" s="113">
        <f>IF(R55="дп/др.(б)",ROUNDUP((F55*норми!$S$4)+(((норми!$S$10+норми!$S$11)*норми!$S$9)*F55),0),0)</f>
        <v>0</v>
      </c>
      <c r="AS55" s="60">
        <f>IF(S55="аб",ROUNDUP((норми!$T$4*G55)+(норми!$S$11*(норми!$T$9*F55)),0),0)</f>
        <v>0</v>
      </c>
      <c r="AT55" s="113">
        <f>IF(R55="дп/др.(м)",ROUNDUP((F55*норми!$U$4)+(((норми!$U$10+норми!$U$11)*норми!$U$9)*F55),0),0)</f>
        <v>0</v>
      </c>
      <c r="AU55" s="60">
        <f>IF(S55="ам",ROUNDUP((норми!$V$4*G55)+(норми!$U$11*(норми!$V$9*F55)),0),0)</f>
        <v>0</v>
      </c>
      <c r="AV55" s="43"/>
      <c r="AW55" s="60" t="str">
        <f t="shared" si="2"/>
        <v/>
      </c>
      <c r="AX55" s="43"/>
      <c r="AY55" s="60" t="str">
        <f>IF(P55&gt;0,IF(AX55="+",(норми!$X$4)*(P55*G55),""),"")</f>
        <v/>
      </c>
      <c r="AZ55" s="43"/>
      <c r="BA55" s="60" t="str">
        <f>IF(P55&gt;0,IF(AZ55="+",(норми!$X$4)*(P55*G55),""),"")</f>
        <v/>
      </c>
      <c r="BB55" s="43"/>
      <c r="BC55" s="60" t="str">
        <f>IF(P55&gt;0,IF(BB55="+",(норми!$Z$4)*(P55*F55),""),"")</f>
        <v/>
      </c>
      <c r="BD55" s="61"/>
      <c r="BE55" s="60">
        <f t="shared" si="7"/>
        <v>0</v>
      </c>
      <c r="BF55" s="44">
        <f t="shared" si="8"/>
        <v>0</v>
      </c>
    </row>
    <row r="56" spans="1:58" hidden="1" outlineLevel="1" x14ac:dyDescent="0.2">
      <c r="A56" s="20">
        <v>37</v>
      </c>
      <c r="B56" s="21"/>
      <c r="C56" s="21"/>
      <c r="D56" s="48"/>
      <c r="E56" s="21"/>
      <c r="F56" s="21"/>
      <c r="G56" s="21"/>
      <c r="H56" s="21"/>
      <c r="I56" s="21"/>
      <c r="J56" s="20"/>
      <c r="K56" s="22"/>
      <c r="L56" s="22"/>
      <c r="M56" s="22"/>
      <c r="N56" s="22"/>
      <c r="O56" s="22"/>
      <c r="P56" s="21"/>
      <c r="Q56" s="22"/>
      <c r="R56" s="22"/>
      <c r="S56" s="22"/>
      <c r="T56" s="22"/>
      <c r="U56" s="22"/>
      <c r="V56" s="22"/>
      <c r="W56" s="22"/>
      <c r="X56" s="48"/>
      <c r="Y56" s="23"/>
      <c r="Z56" s="59">
        <f t="shared" si="3"/>
        <v>0</v>
      </c>
      <c r="AA56" s="60">
        <f t="shared" si="4"/>
        <v>0</v>
      </c>
      <c r="AB56" s="60">
        <f t="shared" si="6"/>
        <v>0</v>
      </c>
      <c r="AC56" s="60">
        <f t="shared" si="5"/>
        <v>0</v>
      </c>
      <c r="AD56" s="60">
        <f>IF(D56&lt;=4,O56+((O56*(норми!$E$6))/100),O56+((O56*(норми!$E$7))/100))</f>
        <v>0</v>
      </c>
      <c r="AE56" s="113">
        <f>IFERROR(IF(P56&gt;0,0,ROUNDUP(норми!$F$4*G56,0)),"")</f>
        <v>0</v>
      </c>
      <c r="AF56" s="61"/>
      <c r="AG56" s="61"/>
      <c r="AH56" s="61"/>
      <c r="AI56" s="60">
        <f>IF(X56&gt;0,(X56*(норми!$J$4*F56)),0)</f>
        <v>0</v>
      </c>
      <c r="AJ56" s="60">
        <f>IF(V56="фах",норми!$K$4*F56,0)</f>
        <v>0</v>
      </c>
      <c r="AK56" s="60">
        <f>IF(V56="заг",норми!$L$4*F56,0)</f>
        <v>0</v>
      </c>
      <c r="AL56" s="60">
        <f>IF(W56="фах",норми!$M$4*F56,0)</f>
        <v>0</v>
      </c>
      <c r="AM56" s="60">
        <f>IF(W56="заг",норми!$N$4*F56,0)</f>
        <v>0</v>
      </c>
      <c r="AN56" s="60">
        <f>IF(T56&gt;0,G56*норми!$O$4,0)</f>
        <v>0</v>
      </c>
      <c r="AO56" s="60">
        <f>IF(U56&gt;0,G56*норми!$P$4,0)</f>
        <v>0</v>
      </c>
      <c r="AP56" s="60">
        <f>IF(U56="е.п.",ROUNDUP(G56*норми!$Q$4,0),0)</f>
        <v>0</v>
      </c>
      <c r="AQ56" s="60">
        <f>IF(U56="е.у.",ROUNDUP(G56*норми!$R$4,0),0)</f>
        <v>0</v>
      </c>
      <c r="AR56" s="113">
        <f>IF(R56="дп/др.(б)",ROUNDUP((F56*норми!$S$4)+(((норми!$S$10+норми!$S$11)*норми!$S$9)*F56),0),0)</f>
        <v>0</v>
      </c>
      <c r="AS56" s="60">
        <f>IF(S56="аб",ROUNDUP((норми!$T$4*G56)+(норми!$S$11*(норми!$T$9*F56)),0),0)</f>
        <v>0</v>
      </c>
      <c r="AT56" s="113">
        <f>IF(R56="дп/др.(м)",ROUNDUP((F56*норми!$U$4)+(((норми!$U$10+норми!$U$11)*норми!$U$9)*F56),0),0)</f>
        <v>0</v>
      </c>
      <c r="AU56" s="60">
        <f>IF(S56="ам",ROUNDUP((норми!$V$4*G56)+(норми!$U$11*(норми!$V$9*F56)),0),0)</f>
        <v>0</v>
      </c>
      <c r="AV56" s="43"/>
      <c r="AW56" s="60" t="str">
        <f t="shared" si="2"/>
        <v/>
      </c>
      <c r="AX56" s="43"/>
      <c r="AY56" s="60" t="str">
        <f>IF(P56&gt;0,IF(AX56="+",(норми!$X$4)*(P56*G56),""),"")</f>
        <v/>
      </c>
      <c r="AZ56" s="43"/>
      <c r="BA56" s="60" t="str">
        <f>IF(P56&gt;0,IF(AZ56="+",(норми!$X$4)*(P56*G56),""),"")</f>
        <v/>
      </c>
      <c r="BB56" s="43"/>
      <c r="BC56" s="60" t="str">
        <f>IF(P56&gt;0,IF(BB56="+",(норми!$Z$4)*(P56*F56),""),"")</f>
        <v/>
      </c>
      <c r="BD56" s="61"/>
      <c r="BE56" s="60">
        <f t="shared" si="7"/>
        <v>0</v>
      </c>
      <c r="BF56" s="44">
        <f t="shared" si="8"/>
        <v>0</v>
      </c>
    </row>
    <row r="57" spans="1:58" hidden="1" outlineLevel="1" x14ac:dyDescent="0.2">
      <c r="A57" s="20">
        <v>38</v>
      </c>
      <c r="B57" s="21"/>
      <c r="C57" s="21"/>
      <c r="D57" s="48"/>
      <c r="E57" s="21"/>
      <c r="F57" s="21"/>
      <c r="G57" s="21"/>
      <c r="H57" s="21"/>
      <c r="I57" s="21"/>
      <c r="J57" s="20"/>
      <c r="K57" s="22"/>
      <c r="L57" s="22"/>
      <c r="M57" s="22"/>
      <c r="N57" s="22"/>
      <c r="O57" s="22"/>
      <c r="P57" s="21"/>
      <c r="Q57" s="22"/>
      <c r="R57" s="22"/>
      <c r="S57" s="22"/>
      <c r="T57" s="22"/>
      <c r="U57" s="22"/>
      <c r="V57" s="22"/>
      <c r="W57" s="22"/>
      <c r="X57" s="48"/>
      <c r="Y57" s="23"/>
      <c r="Z57" s="59">
        <f t="shared" si="3"/>
        <v>0</v>
      </c>
      <c r="AA57" s="60">
        <f t="shared" si="4"/>
        <v>0</v>
      </c>
      <c r="AB57" s="60">
        <f t="shared" si="6"/>
        <v>0</v>
      </c>
      <c r="AC57" s="60">
        <f t="shared" si="5"/>
        <v>0</v>
      </c>
      <c r="AD57" s="60">
        <f>IF(D57&lt;=4,O57+((O57*(норми!$E$6))/100),O57+((O57*(норми!$E$7))/100))</f>
        <v>0</v>
      </c>
      <c r="AE57" s="113">
        <f>IFERROR(IF(P57&gt;0,0,ROUNDUP(норми!$F$4*G57,0)),"")</f>
        <v>0</v>
      </c>
      <c r="AF57" s="61"/>
      <c r="AG57" s="61"/>
      <c r="AH57" s="61"/>
      <c r="AI57" s="60">
        <f>IF(X57&gt;0,(X57*(норми!$J$4*F57)),0)</f>
        <v>0</v>
      </c>
      <c r="AJ57" s="60">
        <f>IF(V57="фах",норми!$K$4*F57,0)</f>
        <v>0</v>
      </c>
      <c r="AK57" s="60">
        <f>IF(V57="заг",норми!$L$4*F57,0)</f>
        <v>0</v>
      </c>
      <c r="AL57" s="60">
        <f>IF(W57="фах",норми!$M$4*F57,0)</f>
        <v>0</v>
      </c>
      <c r="AM57" s="60">
        <f>IF(W57="заг",норми!$N$4*F57,0)</f>
        <v>0</v>
      </c>
      <c r="AN57" s="60">
        <f>IF(T57&gt;0,G57*норми!$O$4,0)</f>
        <v>0</v>
      </c>
      <c r="AO57" s="60">
        <f>IF(U57&gt;0,G57*норми!$P$4,0)</f>
        <v>0</v>
      </c>
      <c r="AP57" s="60">
        <f>IF(U57="е.п.",ROUNDUP(G57*норми!$Q$4,0),0)</f>
        <v>0</v>
      </c>
      <c r="AQ57" s="60">
        <f>IF(U57="е.у.",ROUNDUP(G57*норми!$R$4,0),0)</f>
        <v>0</v>
      </c>
      <c r="AR57" s="113">
        <f>IF(R57="дп/др.(б)",ROUNDUP((F57*норми!$S$4)+(((норми!$S$10+норми!$S$11)*норми!$S$9)*F57),0),0)</f>
        <v>0</v>
      </c>
      <c r="AS57" s="60">
        <f>IF(S57="аб",ROUNDUP((норми!$T$4*G57)+(норми!$S$11*(норми!$T$9*F57)),0),0)</f>
        <v>0</v>
      </c>
      <c r="AT57" s="113">
        <f>IF(R57="дп/др.(м)",ROUNDUP((F57*норми!$U$4)+(((норми!$U$10+норми!$U$11)*норми!$U$9)*F57),0),0)</f>
        <v>0</v>
      </c>
      <c r="AU57" s="60">
        <f>IF(S57="ам",ROUNDUP((норми!$V$4*G57)+(норми!$U$11*(норми!$V$9*F57)),0),0)</f>
        <v>0</v>
      </c>
      <c r="AV57" s="43"/>
      <c r="AW57" s="60" t="str">
        <f t="shared" si="2"/>
        <v/>
      </c>
      <c r="AX57" s="43"/>
      <c r="AY57" s="60" t="str">
        <f>IF(P57&gt;0,IF(AX57="+",(норми!$X$4)*(P57*G57),""),"")</f>
        <v/>
      </c>
      <c r="AZ57" s="43"/>
      <c r="BA57" s="60" t="str">
        <f>IF(P57&gt;0,IF(AZ57="+",(норми!$X$4)*(P57*G57),""),"")</f>
        <v/>
      </c>
      <c r="BB57" s="43"/>
      <c r="BC57" s="60" t="str">
        <f>IF(P57&gt;0,IF(BB57="+",(норми!$Z$4)*(P57*F57),""),"")</f>
        <v/>
      </c>
      <c r="BD57" s="61"/>
      <c r="BE57" s="60">
        <f t="shared" si="7"/>
        <v>0</v>
      </c>
      <c r="BF57" s="44">
        <f t="shared" si="8"/>
        <v>0</v>
      </c>
    </row>
    <row r="58" spans="1:58" hidden="1" outlineLevel="1" x14ac:dyDescent="0.2">
      <c r="A58" s="20">
        <v>39</v>
      </c>
      <c r="B58" s="21"/>
      <c r="C58" s="21"/>
      <c r="D58" s="48"/>
      <c r="E58" s="21"/>
      <c r="F58" s="21"/>
      <c r="G58" s="21"/>
      <c r="H58" s="21"/>
      <c r="I58" s="21"/>
      <c r="J58" s="20"/>
      <c r="K58" s="22"/>
      <c r="L58" s="22"/>
      <c r="M58" s="22"/>
      <c r="N58" s="22"/>
      <c r="O58" s="22"/>
      <c r="P58" s="21"/>
      <c r="Q58" s="22"/>
      <c r="R58" s="22"/>
      <c r="S58" s="22"/>
      <c r="T58" s="22"/>
      <c r="U58" s="22"/>
      <c r="V58" s="22"/>
      <c r="W58" s="22"/>
      <c r="X58" s="48"/>
      <c r="Y58" s="23"/>
      <c r="Z58" s="59">
        <f t="shared" si="3"/>
        <v>0</v>
      </c>
      <c r="AA58" s="60">
        <f t="shared" si="4"/>
        <v>0</v>
      </c>
      <c r="AB58" s="60">
        <f t="shared" si="6"/>
        <v>0</v>
      </c>
      <c r="AC58" s="60">
        <f t="shared" si="5"/>
        <v>0</v>
      </c>
      <c r="AD58" s="60">
        <f>IF(D58&lt;=4,O58+((O58*(норми!$E$6))/100),O58+((O58*(норми!$E$7))/100))</f>
        <v>0</v>
      </c>
      <c r="AE58" s="113">
        <f>IFERROR(IF(P58&gt;0,0,ROUNDUP(норми!$F$4*G58,0)),"")</f>
        <v>0</v>
      </c>
      <c r="AF58" s="61"/>
      <c r="AG58" s="61"/>
      <c r="AH58" s="61"/>
      <c r="AI58" s="60">
        <f>IF(X58&gt;0,(X58*(норми!$J$4*F58)),0)</f>
        <v>0</v>
      </c>
      <c r="AJ58" s="60">
        <f>IF(V58="фах",норми!$K$4*F58,0)</f>
        <v>0</v>
      </c>
      <c r="AK58" s="60">
        <f>IF(V58="заг",норми!$L$4*F58,0)</f>
        <v>0</v>
      </c>
      <c r="AL58" s="60">
        <f>IF(W58="фах",норми!$M$4*F58,0)</f>
        <v>0</v>
      </c>
      <c r="AM58" s="60">
        <f>IF(W58="заг",норми!$N$4*F58,0)</f>
        <v>0</v>
      </c>
      <c r="AN58" s="60">
        <f>IF(T58&gt;0,G58*норми!$O$4,0)</f>
        <v>0</v>
      </c>
      <c r="AO58" s="60">
        <f>IF(U58&gt;0,G58*норми!$P$4,0)</f>
        <v>0</v>
      </c>
      <c r="AP58" s="60">
        <f>IF(U58="е.п.",ROUNDUP(G58*норми!$Q$4,0),0)</f>
        <v>0</v>
      </c>
      <c r="AQ58" s="60">
        <f>IF(U58="е.у.",ROUNDUP(G58*норми!$R$4,0),0)</f>
        <v>0</v>
      </c>
      <c r="AR58" s="113">
        <f>IF(R58="дп/др.(б)",ROUNDUP((F58*норми!$S$4)+(((норми!$S$10+норми!$S$11)*норми!$S$9)*F58),0),0)</f>
        <v>0</v>
      </c>
      <c r="AS58" s="60">
        <f>IF(S58="аб",ROUNDUP((норми!$T$4*G58)+(норми!$S$11*(норми!$T$9*F58)),0),0)</f>
        <v>0</v>
      </c>
      <c r="AT58" s="113">
        <f>IF(R58="дп/др.(м)",ROUNDUP((F58*норми!$U$4)+(((норми!$U$10+норми!$U$11)*норми!$U$9)*F58),0),0)</f>
        <v>0</v>
      </c>
      <c r="AU58" s="60">
        <f>IF(S58="ам",ROUNDUP((норми!$V$4*G58)+(норми!$U$11*(норми!$V$9*F58)),0),0)</f>
        <v>0</v>
      </c>
      <c r="AV58" s="43"/>
      <c r="AW58" s="60" t="str">
        <f t="shared" si="2"/>
        <v/>
      </c>
      <c r="AX58" s="43"/>
      <c r="AY58" s="60" t="str">
        <f>IF(P58&gt;0,IF(AX58="+",(норми!$X$4)*(P58*G58),""),"")</f>
        <v/>
      </c>
      <c r="AZ58" s="43"/>
      <c r="BA58" s="60" t="str">
        <f>IF(P58&gt;0,IF(AZ58="+",(норми!$X$4)*(P58*G58),""),"")</f>
        <v/>
      </c>
      <c r="BB58" s="43"/>
      <c r="BC58" s="60" t="str">
        <f>IF(P58&gt;0,IF(BB58="+",(норми!$Z$4)*(P58*F58),""),"")</f>
        <v/>
      </c>
      <c r="BD58" s="61"/>
      <c r="BE58" s="60">
        <f t="shared" si="7"/>
        <v>0</v>
      </c>
      <c r="BF58" s="44">
        <f t="shared" si="8"/>
        <v>0</v>
      </c>
    </row>
    <row r="59" spans="1:58" hidden="1" outlineLevel="1" x14ac:dyDescent="0.2">
      <c r="A59" s="20">
        <v>40</v>
      </c>
      <c r="B59" s="21"/>
      <c r="C59" s="21"/>
      <c r="D59" s="48"/>
      <c r="E59" s="21"/>
      <c r="F59" s="21"/>
      <c r="G59" s="21"/>
      <c r="H59" s="21"/>
      <c r="I59" s="21"/>
      <c r="J59" s="20"/>
      <c r="K59" s="22"/>
      <c r="L59" s="22"/>
      <c r="M59" s="22"/>
      <c r="N59" s="22"/>
      <c r="O59" s="22"/>
      <c r="P59" s="21"/>
      <c r="Q59" s="22"/>
      <c r="R59" s="22"/>
      <c r="S59" s="22"/>
      <c r="T59" s="22"/>
      <c r="U59" s="22"/>
      <c r="V59" s="22"/>
      <c r="W59" s="22"/>
      <c r="X59" s="48"/>
      <c r="Y59" s="23"/>
      <c r="Z59" s="59">
        <f t="shared" si="3"/>
        <v>0</v>
      </c>
      <c r="AA59" s="60">
        <f t="shared" si="4"/>
        <v>0</v>
      </c>
      <c r="AB59" s="60">
        <f t="shared" si="6"/>
        <v>0</v>
      </c>
      <c r="AC59" s="60">
        <f t="shared" si="5"/>
        <v>0</v>
      </c>
      <c r="AD59" s="60">
        <f>IF(D59&lt;=4,O59+((O59*(норми!$E$6))/100),O59+((O59*(норми!$E$7))/100))</f>
        <v>0</v>
      </c>
      <c r="AE59" s="113">
        <f>IFERROR(IF(P59&gt;0,0,ROUNDUP(норми!$F$4*G59,0)),"")</f>
        <v>0</v>
      </c>
      <c r="AF59" s="61"/>
      <c r="AG59" s="61"/>
      <c r="AH59" s="61"/>
      <c r="AI59" s="60">
        <f>IF(X59&gt;0,(X59*(норми!$J$4*F59)),0)</f>
        <v>0</v>
      </c>
      <c r="AJ59" s="60">
        <f>IF(V59="фах",норми!$K$4*F59,0)</f>
        <v>0</v>
      </c>
      <c r="AK59" s="60">
        <f>IF(V59="заг",норми!$L$4*F59,0)</f>
        <v>0</v>
      </c>
      <c r="AL59" s="60">
        <f>IF(W59="фах",норми!$M$4*F59,0)</f>
        <v>0</v>
      </c>
      <c r="AM59" s="60">
        <f>IF(W59="заг",норми!$N$4*F59,0)</f>
        <v>0</v>
      </c>
      <c r="AN59" s="60">
        <f>IF(T59&gt;0,G59*норми!$O$4,0)</f>
        <v>0</v>
      </c>
      <c r="AO59" s="60">
        <f>IF(U59&gt;0,G59*норми!$P$4,0)</f>
        <v>0</v>
      </c>
      <c r="AP59" s="60">
        <f>IF(U59="е.п.",ROUNDUP(G59*норми!$Q$4,0),0)</f>
        <v>0</v>
      </c>
      <c r="AQ59" s="60">
        <f>IF(U59="е.у.",ROUNDUP(G59*норми!$R$4,0),0)</f>
        <v>0</v>
      </c>
      <c r="AR59" s="113">
        <f>IF(R59="дп/др.(б)",ROUNDUP((F59*норми!$S$4)+(((норми!$S$10+норми!$S$11)*норми!$S$9)*F59),0),0)</f>
        <v>0</v>
      </c>
      <c r="AS59" s="60">
        <f>IF(S59="аб",ROUNDUP((норми!$T$4*G59)+(норми!$S$11*(норми!$T$9*F59)),0),0)</f>
        <v>0</v>
      </c>
      <c r="AT59" s="113">
        <f>IF(R59="дп/др.(м)",ROUNDUP((F59*норми!$U$4)+(((норми!$U$10+норми!$U$11)*норми!$U$9)*F59),0),0)</f>
        <v>0</v>
      </c>
      <c r="AU59" s="60">
        <f>IF(S59="ам",ROUNDUP((норми!$V$4*G59)+(норми!$U$11*(норми!$V$9*F59)),0),0)</f>
        <v>0</v>
      </c>
      <c r="AV59" s="43"/>
      <c r="AW59" s="60" t="str">
        <f t="shared" si="2"/>
        <v/>
      </c>
      <c r="AX59" s="43"/>
      <c r="AY59" s="60" t="str">
        <f>IF(P59&gt;0,IF(AX59="+",(норми!$X$4)*(P59*G59),""),"")</f>
        <v/>
      </c>
      <c r="AZ59" s="43"/>
      <c r="BA59" s="60" t="str">
        <f>IF(P59&gt;0,IF(AZ59="+",(норми!$X$4)*(P59*G59),""),"")</f>
        <v/>
      </c>
      <c r="BB59" s="43"/>
      <c r="BC59" s="60" t="str">
        <f>IF(P59&gt;0,IF(BB59="+",(норми!$Z$4)*(P59*F59),""),"")</f>
        <v/>
      </c>
      <c r="BD59" s="61"/>
      <c r="BE59" s="60">
        <f t="shared" si="7"/>
        <v>0</v>
      </c>
      <c r="BF59" s="44">
        <f t="shared" si="8"/>
        <v>0</v>
      </c>
    </row>
    <row r="60" spans="1:58" hidden="1" outlineLevel="1" x14ac:dyDescent="0.2">
      <c r="A60" s="20">
        <v>41</v>
      </c>
      <c r="B60" s="21"/>
      <c r="C60" s="21"/>
      <c r="D60" s="48"/>
      <c r="E60" s="21"/>
      <c r="F60" s="21"/>
      <c r="G60" s="21"/>
      <c r="H60" s="21"/>
      <c r="I60" s="21"/>
      <c r="J60" s="20"/>
      <c r="K60" s="22"/>
      <c r="L60" s="22"/>
      <c r="M60" s="22"/>
      <c r="N60" s="22"/>
      <c r="O60" s="22"/>
      <c r="P60" s="21"/>
      <c r="Q60" s="22"/>
      <c r="R60" s="22"/>
      <c r="S60" s="22"/>
      <c r="T60" s="22"/>
      <c r="U60" s="22"/>
      <c r="V60" s="22"/>
      <c r="W60" s="22"/>
      <c r="X60" s="48"/>
      <c r="Y60" s="23"/>
      <c r="Z60" s="59">
        <f t="shared" si="3"/>
        <v>0</v>
      </c>
      <c r="AA60" s="60">
        <f t="shared" si="4"/>
        <v>0</v>
      </c>
      <c r="AB60" s="60">
        <f t="shared" si="6"/>
        <v>0</v>
      </c>
      <c r="AC60" s="60">
        <f t="shared" si="5"/>
        <v>0</v>
      </c>
      <c r="AD60" s="60">
        <f>IF(D60&lt;=4,O60+((O60*(норми!$E$6))/100),O60+((O60*(норми!$E$7))/100))</f>
        <v>0</v>
      </c>
      <c r="AE60" s="113">
        <f>IFERROR(IF(P60&gt;0,0,ROUNDUP(норми!$F$4*G60,0)),"")</f>
        <v>0</v>
      </c>
      <c r="AF60" s="61"/>
      <c r="AG60" s="61"/>
      <c r="AH60" s="61"/>
      <c r="AI60" s="60">
        <f>IF(X60&gt;0,(X60*(норми!$J$4*F60)),0)</f>
        <v>0</v>
      </c>
      <c r="AJ60" s="60">
        <f>IF(V60="фах",норми!$K$4*F60,0)</f>
        <v>0</v>
      </c>
      <c r="AK60" s="60">
        <f>IF(V60="заг",норми!$L$4*F60,0)</f>
        <v>0</v>
      </c>
      <c r="AL60" s="60">
        <f>IF(W60="фах",норми!$M$4*F60,0)</f>
        <v>0</v>
      </c>
      <c r="AM60" s="60">
        <f>IF(W60="заг",норми!$N$4*F60,0)</f>
        <v>0</v>
      </c>
      <c r="AN60" s="60">
        <f>IF(T60&gt;0,G60*норми!$O$4,0)</f>
        <v>0</v>
      </c>
      <c r="AO60" s="60">
        <f>IF(U60&gt;0,G60*норми!$P$4,0)</f>
        <v>0</v>
      </c>
      <c r="AP60" s="60">
        <f>IF(U60="е.п.",ROUNDUP(G60*норми!$Q$4,0),0)</f>
        <v>0</v>
      </c>
      <c r="AQ60" s="60">
        <f>IF(U60="е.у.",ROUNDUP(G60*норми!$R$4,0),0)</f>
        <v>0</v>
      </c>
      <c r="AR60" s="113">
        <f>IF(R60="дп/др.(б)",ROUNDUP((F60*норми!$S$4)+(((норми!$S$10+норми!$S$11)*норми!$S$9)*F60),0),0)</f>
        <v>0</v>
      </c>
      <c r="AS60" s="60">
        <f>IF(S60="аб",ROUNDUP((норми!$T$4*G60)+(норми!$S$11*(норми!$T$9*F60)),0),0)</f>
        <v>0</v>
      </c>
      <c r="AT60" s="113">
        <f>IF(R60="дп/др.(м)",ROUNDUP((F60*норми!$U$4)+(((норми!$U$10+норми!$U$11)*норми!$U$9)*F60),0),0)</f>
        <v>0</v>
      </c>
      <c r="AU60" s="60">
        <f>IF(S60="ам",ROUNDUP((норми!$V$4*G60)+(норми!$U$11*(норми!$V$9*F60)),0),0)</f>
        <v>0</v>
      </c>
      <c r="AV60" s="43"/>
      <c r="AW60" s="60" t="str">
        <f t="shared" si="2"/>
        <v/>
      </c>
      <c r="AX60" s="43"/>
      <c r="AY60" s="60" t="str">
        <f>IF(P60&gt;0,IF(AX60="+",(норми!$X$4)*(P60*G60),""),"")</f>
        <v/>
      </c>
      <c r="AZ60" s="43"/>
      <c r="BA60" s="60" t="str">
        <f>IF(P60&gt;0,IF(AZ60="+",(норми!$X$4)*(P60*G60),""),"")</f>
        <v/>
      </c>
      <c r="BB60" s="43"/>
      <c r="BC60" s="60" t="str">
        <f>IF(P60&gt;0,IF(BB60="+",(норми!$Z$4)*(P60*F60),""),"")</f>
        <v/>
      </c>
      <c r="BD60" s="61"/>
      <c r="BE60" s="60">
        <f t="shared" si="7"/>
        <v>0</v>
      </c>
      <c r="BF60" s="44">
        <f t="shared" si="8"/>
        <v>0</v>
      </c>
    </row>
    <row r="61" spans="1:58" hidden="1" outlineLevel="1" x14ac:dyDescent="0.2">
      <c r="A61" s="20">
        <v>42</v>
      </c>
      <c r="B61" s="21"/>
      <c r="C61" s="21"/>
      <c r="D61" s="48"/>
      <c r="E61" s="21"/>
      <c r="F61" s="21"/>
      <c r="G61" s="21"/>
      <c r="H61" s="21"/>
      <c r="I61" s="21"/>
      <c r="J61" s="20"/>
      <c r="K61" s="22"/>
      <c r="L61" s="22"/>
      <c r="M61" s="22"/>
      <c r="N61" s="22"/>
      <c r="O61" s="22"/>
      <c r="P61" s="21"/>
      <c r="Q61" s="22"/>
      <c r="R61" s="22"/>
      <c r="S61" s="22"/>
      <c r="T61" s="22"/>
      <c r="U61" s="22"/>
      <c r="V61" s="22"/>
      <c r="W61" s="22"/>
      <c r="X61" s="48"/>
      <c r="Y61" s="23"/>
      <c r="Z61" s="59">
        <f t="shared" si="3"/>
        <v>0</v>
      </c>
      <c r="AA61" s="60">
        <f t="shared" si="4"/>
        <v>0</v>
      </c>
      <c r="AB61" s="60">
        <f t="shared" si="6"/>
        <v>0</v>
      </c>
      <c r="AC61" s="60">
        <f t="shared" si="5"/>
        <v>0</v>
      </c>
      <c r="AD61" s="60">
        <f>IF(D61&lt;=4,O61+((O61*(норми!$E$6))/100),O61+((O61*(норми!$E$7))/100))</f>
        <v>0</v>
      </c>
      <c r="AE61" s="113">
        <f>IFERROR(IF(P61&gt;0,0,ROUNDUP(норми!$F$4*G61,0)),"")</f>
        <v>0</v>
      </c>
      <c r="AF61" s="61"/>
      <c r="AG61" s="61"/>
      <c r="AH61" s="61"/>
      <c r="AI61" s="60">
        <f>IF(X61&gt;0,(X61*(норми!$J$4*F61)),0)</f>
        <v>0</v>
      </c>
      <c r="AJ61" s="60">
        <f>IF(V61="фах",норми!$K$4*F61,0)</f>
        <v>0</v>
      </c>
      <c r="AK61" s="60">
        <f>IF(V61="заг",норми!$L$4*F61,0)</f>
        <v>0</v>
      </c>
      <c r="AL61" s="60">
        <f>IF(W61="фах",норми!$M$4*F61,0)</f>
        <v>0</v>
      </c>
      <c r="AM61" s="60">
        <f>IF(W61="заг",норми!$N$4*F61,0)</f>
        <v>0</v>
      </c>
      <c r="AN61" s="60">
        <f>IF(T61&gt;0,G61*норми!$O$4,0)</f>
        <v>0</v>
      </c>
      <c r="AO61" s="60">
        <f>IF(U61&gt;0,G61*норми!$P$4,0)</f>
        <v>0</v>
      </c>
      <c r="AP61" s="60">
        <f>IF(U61="е.п.",ROUNDUP(G61*норми!$Q$4,0),0)</f>
        <v>0</v>
      </c>
      <c r="AQ61" s="60">
        <f>IF(U61="е.у.",ROUNDUP(G61*норми!$R$4,0),0)</f>
        <v>0</v>
      </c>
      <c r="AR61" s="113">
        <f>IF(R61="дп/др.(б)",ROUNDUP((F61*норми!$S$4)+(((норми!$S$10+норми!$S$11)*норми!$S$9)*F61),0),0)</f>
        <v>0</v>
      </c>
      <c r="AS61" s="60">
        <f>IF(S61="аб",ROUNDUP((норми!$T$4*G61)+(норми!$S$11*(норми!$T$9*F61)),0),0)</f>
        <v>0</v>
      </c>
      <c r="AT61" s="113">
        <f>IF(R61="дп/др.(м)",ROUNDUP((F61*норми!$U$4)+(((норми!$U$10+норми!$U$11)*норми!$U$9)*F61),0),0)</f>
        <v>0</v>
      </c>
      <c r="AU61" s="60">
        <f>IF(S61="ам",ROUNDUP((норми!$V$4*G61)+(норми!$U$11*(норми!$V$9*F61)),0),0)</f>
        <v>0</v>
      </c>
      <c r="AV61" s="43"/>
      <c r="AW61" s="60" t="str">
        <f t="shared" si="2"/>
        <v/>
      </c>
      <c r="AX61" s="43"/>
      <c r="AY61" s="60" t="str">
        <f>IF(P61&gt;0,IF(AX61="+",(норми!$X$4)*(P61*G61),""),"")</f>
        <v/>
      </c>
      <c r="AZ61" s="43"/>
      <c r="BA61" s="60" t="str">
        <f>IF(P61&gt;0,IF(AZ61="+",(норми!$X$4)*(P61*G61),""),"")</f>
        <v/>
      </c>
      <c r="BB61" s="43"/>
      <c r="BC61" s="60" t="str">
        <f>IF(P61&gt;0,IF(BB61="+",(норми!$Z$4)*(P61*F61),""),"")</f>
        <v/>
      </c>
      <c r="BD61" s="61"/>
      <c r="BE61" s="60">
        <f t="shared" si="7"/>
        <v>0</v>
      </c>
      <c r="BF61" s="44">
        <f t="shared" si="8"/>
        <v>0</v>
      </c>
    </row>
    <row r="62" spans="1:58" hidden="1" outlineLevel="1" x14ac:dyDescent="0.2">
      <c r="A62" s="20">
        <v>43</v>
      </c>
      <c r="B62" s="21"/>
      <c r="C62" s="21"/>
      <c r="D62" s="48"/>
      <c r="E62" s="21"/>
      <c r="F62" s="21"/>
      <c r="G62" s="21"/>
      <c r="H62" s="21"/>
      <c r="I62" s="21"/>
      <c r="J62" s="20"/>
      <c r="K62" s="22"/>
      <c r="L62" s="22"/>
      <c r="M62" s="22"/>
      <c r="N62" s="22"/>
      <c r="O62" s="22"/>
      <c r="P62" s="21"/>
      <c r="Q62" s="22"/>
      <c r="R62" s="22"/>
      <c r="S62" s="22"/>
      <c r="T62" s="22"/>
      <c r="U62" s="22"/>
      <c r="V62" s="22"/>
      <c r="W62" s="22"/>
      <c r="X62" s="48"/>
      <c r="Y62" s="23"/>
      <c r="Z62" s="59">
        <f t="shared" si="3"/>
        <v>0</v>
      </c>
      <c r="AA62" s="60">
        <f t="shared" si="4"/>
        <v>0</v>
      </c>
      <c r="AB62" s="60">
        <f t="shared" si="6"/>
        <v>0</v>
      </c>
      <c r="AC62" s="60">
        <f t="shared" si="5"/>
        <v>0</v>
      </c>
      <c r="AD62" s="60">
        <f>IF(D62&lt;=4,O62+((O62*(норми!$E$6))/100),O62+((O62*(норми!$E$7))/100))</f>
        <v>0</v>
      </c>
      <c r="AE62" s="113">
        <f>IFERROR(IF(P62&gt;0,0,ROUNDUP(норми!$F$4*G62,0)),"")</f>
        <v>0</v>
      </c>
      <c r="AF62" s="61"/>
      <c r="AG62" s="61"/>
      <c r="AH62" s="61"/>
      <c r="AI62" s="60">
        <f>IF(X62&gt;0,(X62*(норми!$J$4*F62)),0)</f>
        <v>0</v>
      </c>
      <c r="AJ62" s="60">
        <f>IF(V62="фах",норми!$K$4*F62,0)</f>
        <v>0</v>
      </c>
      <c r="AK62" s="60">
        <f>IF(V62="заг",норми!$L$4*F62,0)</f>
        <v>0</v>
      </c>
      <c r="AL62" s="60">
        <f>IF(W62="фах",норми!$M$4*F62,0)</f>
        <v>0</v>
      </c>
      <c r="AM62" s="60">
        <f>IF(W62="заг",норми!$N$4*F62,0)</f>
        <v>0</v>
      </c>
      <c r="AN62" s="60">
        <f>IF(T62&gt;0,G62*норми!$O$4,0)</f>
        <v>0</v>
      </c>
      <c r="AO62" s="60">
        <f>IF(U62&gt;0,G62*норми!$P$4,0)</f>
        <v>0</v>
      </c>
      <c r="AP62" s="60">
        <f>IF(U62="е.п.",ROUNDUP(G62*норми!$Q$4,0),0)</f>
        <v>0</v>
      </c>
      <c r="AQ62" s="60">
        <f>IF(U62="е.у.",ROUNDUP(G62*норми!$R$4,0),0)</f>
        <v>0</v>
      </c>
      <c r="AR62" s="113">
        <f>IF(R62="дп/др.(б)",ROUNDUP((F62*норми!$S$4)+(((норми!$S$10+норми!$S$11)*норми!$S$9)*F62),0),0)</f>
        <v>0</v>
      </c>
      <c r="AS62" s="60">
        <f>IF(S62="аб",ROUNDUP((норми!$T$4*G62)+(норми!$S$11*(норми!$T$9*F62)),0),0)</f>
        <v>0</v>
      </c>
      <c r="AT62" s="113">
        <f>IF(R62="дп/др.(м)",ROUNDUP((F62*норми!$U$4)+(((норми!$U$10+норми!$U$11)*норми!$U$9)*F62),0),0)</f>
        <v>0</v>
      </c>
      <c r="AU62" s="60">
        <f>IF(S62="ам",ROUNDUP((норми!$V$4*G62)+(норми!$U$11*(норми!$V$9*F62)),0),0)</f>
        <v>0</v>
      </c>
      <c r="AV62" s="43"/>
      <c r="AW62" s="60" t="str">
        <f t="shared" si="2"/>
        <v/>
      </c>
      <c r="AX62" s="43"/>
      <c r="AY62" s="60" t="str">
        <f>IF(P62&gt;0,IF(AX62="+",(норми!$X$4)*(P62*G62),""),"")</f>
        <v/>
      </c>
      <c r="AZ62" s="43"/>
      <c r="BA62" s="60" t="str">
        <f>IF(P62&gt;0,IF(AZ62="+",(норми!$X$4)*(P62*G62),""),"")</f>
        <v/>
      </c>
      <c r="BB62" s="43"/>
      <c r="BC62" s="60" t="str">
        <f>IF(P62&gt;0,IF(BB62="+",(норми!$Z$4)*(P62*F62),""),"")</f>
        <v/>
      </c>
      <c r="BD62" s="61"/>
      <c r="BE62" s="60">
        <f t="shared" si="7"/>
        <v>0</v>
      </c>
      <c r="BF62" s="44">
        <f t="shared" si="8"/>
        <v>0</v>
      </c>
    </row>
    <row r="63" spans="1:58" hidden="1" outlineLevel="1" x14ac:dyDescent="0.2">
      <c r="A63" s="20">
        <v>44</v>
      </c>
      <c r="B63" s="21"/>
      <c r="C63" s="21"/>
      <c r="D63" s="48"/>
      <c r="E63" s="21"/>
      <c r="F63" s="21"/>
      <c r="G63" s="21"/>
      <c r="H63" s="21"/>
      <c r="I63" s="21"/>
      <c r="J63" s="20"/>
      <c r="K63" s="22"/>
      <c r="L63" s="22"/>
      <c r="M63" s="22"/>
      <c r="N63" s="22"/>
      <c r="O63" s="22"/>
      <c r="P63" s="21"/>
      <c r="Q63" s="22"/>
      <c r="R63" s="22"/>
      <c r="S63" s="22"/>
      <c r="T63" s="22"/>
      <c r="U63" s="22"/>
      <c r="V63" s="22"/>
      <c r="W63" s="22"/>
      <c r="X63" s="48"/>
      <c r="Y63" s="23"/>
      <c r="Z63" s="59">
        <f t="shared" si="3"/>
        <v>0</v>
      </c>
      <c r="AA63" s="60">
        <f t="shared" si="4"/>
        <v>0</v>
      </c>
      <c r="AB63" s="60">
        <f t="shared" si="6"/>
        <v>0</v>
      </c>
      <c r="AC63" s="60">
        <f t="shared" si="5"/>
        <v>0</v>
      </c>
      <c r="AD63" s="60">
        <f>IF(D63&lt;=4,O63+((O63*(норми!$E$6))/100),O63+((O63*(норми!$E$7))/100))</f>
        <v>0</v>
      </c>
      <c r="AE63" s="113">
        <f>IFERROR(IF(P63&gt;0,0,ROUNDUP(норми!$F$4*G63,0)),"")</f>
        <v>0</v>
      </c>
      <c r="AF63" s="61"/>
      <c r="AG63" s="61"/>
      <c r="AH63" s="61"/>
      <c r="AI63" s="60">
        <f>IF(X63&gt;0,(X63*(норми!$J$4*F63)),0)</f>
        <v>0</v>
      </c>
      <c r="AJ63" s="60">
        <f>IF(V63="фах",норми!$K$4*F63,0)</f>
        <v>0</v>
      </c>
      <c r="AK63" s="60">
        <f>IF(V63="заг",норми!$L$4*F63,0)</f>
        <v>0</v>
      </c>
      <c r="AL63" s="60">
        <f>IF(W63="фах",норми!$M$4*F63,0)</f>
        <v>0</v>
      </c>
      <c r="AM63" s="60">
        <f>IF(W63="заг",норми!$N$4*F63,0)</f>
        <v>0</v>
      </c>
      <c r="AN63" s="60">
        <f>IF(T63&gt;0,G63*норми!$O$4,0)</f>
        <v>0</v>
      </c>
      <c r="AO63" s="60">
        <f>IF(U63&gt;0,G63*норми!$P$4,0)</f>
        <v>0</v>
      </c>
      <c r="AP63" s="60">
        <f>IF(U63="е.п.",ROUNDUP(G63*норми!$Q$4,0),0)</f>
        <v>0</v>
      </c>
      <c r="AQ63" s="60">
        <f>IF(U63="е.у.",ROUNDUP(G63*норми!$R$4,0),0)</f>
        <v>0</v>
      </c>
      <c r="AR63" s="113">
        <f>IF(R63="дп/др.(б)",ROUNDUP((F63*норми!$S$4)+(((норми!$S$10+норми!$S$11)*норми!$S$9)*F63),0),0)</f>
        <v>0</v>
      </c>
      <c r="AS63" s="60">
        <f>IF(S63="аб",ROUNDUP((норми!$T$4*G63)+(норми!$S$11*(норми!$T$9*F63)),0),0)</f>
        <v>0</v>
      </c>
      <c r="AT63" s="113">
        <f>IF(R63="дп/др.(м)",ROUNDUP((F63*норми!$U$4)+(((норми!$U$10+норми!$U$11)*норми!$U$9)*F63),0),0)</f>
        <v>0</v>
      </c>
      <c r="AU63" s="60">
        <f>IF(S63="ам",ROUNDUP((норми!$V$4*G63)+(норми!$U$11*(норми!$V$9*F63)),0),0)</f>
        <v>0</v>
      </c>
      <c r="AV63" s="43"/>
      <c r="AW63" s="60" t="str">
        <f t="shared" si="2"/>
        <v/>
      </c>
      <c r="AX63" s="43"/>
      <c r="AY63" s="60" t="str">
        <f>IF(P63&gt;0,IF(AX63="+",(норми!$X$4)*(P63*G63),""),"")</f>
        <v/>
      </c>
      <c r="AZ63" s="43"/>
      <c r="BA63" s="60" t="str">
        <f>IF(P63&gt;0,IF(AZ63="+",(норми!$X$4)*(P63*G63),""),"")</f>
        <v/>
      </c>
      <c r="BB63" s="43"/>
      <c r="BC63" s="60" t="str">
        <f>IF(P63&gt;0,IF(BB63="+",(норми!$Z$4)*(P63*F63),""),"")</f>
        <v/>
      </c>
      <c r="BD63" s="61"/>
      <c r="BE63" s="60">
        <f t="shared" si="7"/>
        <v>0</v>
      </c>
      <c r="BF63" s="44">
        <f t="shared" si="8"/>
        <v>0</v>
      </c>
    </row>
    <row r="64" spans="1:58" hidden="1" outlineLevel="1" x14ac:dyDescent="0.2">
      <c r="A64" s="20">
        <v>45</v>
      </c>
      <c r="B64" s="21"/>
      <c r="C64" s="21"/>
      <c r="D64" s="48"/>
      <c r="E64" s="21"/>
      <c r="F64" s="21"/>
      <c r="G64" s="21"/>
      <c r="H64" s="21"/>
      <c r="I64" s="21"/>
      <c r="J64" s="20"/>
      <c r="K64" s="22"/>
      <c r="L64" s="22"/>
      <c r="M64" s="22"/>
      <c r="N64" s="22"/>
      <c r="O64" s="22"/>
      <c r="P64" s="21"/>
      <c r="Q64" s="22"/>
      <c r="R64" s="22"/>
      <c r="S64" s="22"/>
      <c r="T64" s="22"/>
      <c r="U64" s="22"/>
      <c r="V64" s="22"/>
      <c r="W64" s="22"/>
      <c r="X64" s="48"/>
      <c r="Y64" s="23"/>
      <c r="Z64" s="59">
        <f t="shared" si="3"/>
        <v>0</v>
      </c>
      <c r="AA64" s="60">
        <f t="shared" si="4"/>
        <v>0</v>
      </c>
      <c r="AB64" s="60">
        <f t="shared" si="6"/>
        <v>0</v>
      </c>
      <c r="AC64" s="60">
        <f t="shared" si="5"/>
        <v>0</v>
      </c>
      <c r="AD64" s="60">
        <f>IF(D64&lt;=4,O64+((O64*(норми!$E$6))/100),O64+((O64*(норми!$E$7))/100))</f>
        <v>0</v>
      </c>
      <c r="AE64" s="113">
        <f>IFERROR(IF(P64&gt;0,0,ROUNDUP(норми!$F$4*G64,0)),"")</f>
        <v>0</v>
      </c>
      <c r="AF64" s="61"/>
      <c r="AG64" s="61"/>
      <c r="AH64" s="61"/>
      <c r="AI64" s="60">
        <f>IF(X64&gt;0,(X64*(норми!$J$4*F64)),0)</f>
        <v>0</v>
      </c>
      <c r="AJ64" s="60">
        <f>IF(V64="фах",норми!$K$4*F64,0)</f>
        <v>0</v>
      </c>
      <c r="AK64" s="60">
        <f>IF(V64="заг",норми!$L$4*F64,0)</f>
        <v>0</v>
      </c>
      <c r="AL64" s="60">
        <f>IF(W64="фах",норми!$M$4*F64,0)</f>
        <v>0</v>
      </c>
      <c r="AM64" s="60">
        <f>IF(W64="заг",норми!$N$4*F64,0)</f>
        <v>0</v>
      </c>
      <c r="AN64" s="60">
        <f>IF(T64&gt;0,G64*норми!$O$4,0)</f>
        <v>0</v>
      </c>
      <c r="AO64" s="60">
        <f>IF(U64&gt;0,G64*норми!$P$4,0)</f>
        <v>0</v>
      </c>
      <c r="AP64" s="60">
        <f>IF(U64="е.п.",ROUNDUP(G64*норми!$Q$4,0),0)</f>
        <v>0</v>
      </c>
      <c r="AQ64" s="60">
        <f>IF(U64="е.у.",ROUNDUP(G64*норми!$R$4,0),0)</f>
        <v>0</v>
      </c>
      <c r="AR64" s="113">
        <f>IF(R64="дп/др.(б)",ROUNDUP((F64*норми!$S$4)+(((норми!$S$10+норми!$S$11)*норми!$S$9)*F64),0),0)</f>
        <v>0</v>
      </c>
      <c r="AS64" s="60">
        <f>IF(S64="аб",ROUNDUP((норми!$T$4*G64)+(норми!$S$11*(норми!$T$9*F64)),0),0)</f>
        <v>0</v>
      </c>
      <c r="AT64" s="113">
        <f>IF(R64="дп/др.(м)",ROUNDUP((F64*норми!$U$4)+(((норми!$U$10+норми!$U$11)*норми!$U$9)*F64),0),0)</f>
        <v>0</v>
      </c>
      <c r="AU64" s="60">
        <f>IF(S64="ам",ROUNDUP((норми!$V$4*G64)+(норми!$U$11*(норми!$V$9*F64)),0),0)</f>
        <v>0</v>
      </c>
      <c r="AV64" s="43"/>
      <c r="AW64" s="60" t="str">
        <f t="shared" si="2"/>
        <v/>
      </c>
      <c r="AX64" s="43"/>
      <c r="AY64" s="60" t="str">
        <f>IF(P64&gt;0,IF(AX64="+",(норми!$X$4)*(P64*G64),""),"")</f>
        <v/>
      </c>
      <c r="AZ64" s="43"/>
      <c r="BA64" s="60" t="str">
        <f>IF(P64&gt;0,IF(AZ64="+",(норми!$X$4)*(P64*G64),""),"")</f>
        <v/>
      </c>
      <c r="BB64" s="43"/>
      <c r="BC64" s="60" t="str">
        <f>IF(P64&gt;0,IF(BB64="+",(норми!$Z$4)*(P64*F64),""),"")</f>
        <v/>
      </c>
      <c r="BD64" s="61"/>
      <c r="BE64" s="60">
        <f t="shared" si="7"/>
        <v>0</v>
      </c>
      <c r="BF64" s="44">
        <f t="shared" si="8"/>
        <v>0</v>
      </c>
    </row>
    <row r="65" spans="1:58" hidden="1" outlineLevel="1" x14ac:dyDescent="0.2">
      <c r="A65" s="20">
        <v>46</v>
      </c>
      <c r="B65" s="21"/>
      <c r="C65" s="21"/>
      <c r="D65" s="48"/>
      <c r="E65" s="21"/>
      <c r="F65" s="21"/>
      <c r="G65" s="21"/>
      <c r="H65" s="21"/>
      <c r="I65" s="21"/>
      <c r="J65" s="20"/>
      <c r="K65" s="22"/>
      <c r="L65" s="22"/>
      <c r="M65" s="22"/>
      <c r="N65" s="22"/>
      <c r="O65" s="22"/>
      <c r="P65" s="21"/>
      <c r="Q65" s="22"/>
      <c r="R65" s="22"/>
      <c r="S65" s="22"/>
      <c r="T65" s="22"/>
      <c r="U65" s="22"/>
      <c r="V65" s="22"/>
      <c r="W65" s="22"/>
      <c r="X65" s="48"/>
      <c r="Y65" s="23"/>
      <c r="Z65" s="59">
        <f t="shared" si="3"/>
        <v>0</v>
      </c>
      <c r="AA65" s="60">
        <f t="shared" si="4"/>
        <v>0</v>
      </c>
      <c r="AB65" s="60">
        <f t="shared" si="6"/>
        <v>0</v>
      </c>
      <c r="AC65" s="60">
        <f t="shared" si="5"/>
        <v>0</v>
      </c>
      <c r="AD65" s="60">
        <f>IF(D65&lt;=4,O65+((O65*(норми!$E$6))/100),O65+((O65*(норми!$E$7))/100))</f>
        <v>0</v>
      </c>
      <c r="AE65" s="113">
        <f>IFERROR(IF(P65&gt;0,0,ROUNDUP(норми!$F$4*G65,0)),"")</f>
        <v>0</v>
      </c>
      <c r="AF65" s="61"/>
      <c r="AG65" s="61"/>
      <c r="AH65" s="61"/>
      <c r="AI65" s="60">
        <f>IF(X65&gt;0,(X65*(норми!$J$4*F65)),0)</f>
        <v>0</v>
      </c>
      <c r="AJ65" s="60">
        <f>IF(V65="фах",норми!$K$4*F65,0)</f>
        <v>0</v>
      </c>
      <c r="AK65" s="60">
        <f>IF(V65="заг",норми!$L$4*F65,0)</f>
        <v>0</v>
      </c>
      <c r="AL65" s="60">
        <f>IF(W65="фах",норми!$M$4*F65,0)</f>
        <v>0</v>
      </c>
      <c r="AM65" s="60">
        <f>IF(W65="заг",норми!$N$4*F65,0)</f>
        <v>0</v>
      </c>
      <c r="AN65" s="60">
        <f>IF(T65&gt;0,G65*норми!$O$4,0)</f>
        <v>0</v>
      </c>
      <c r="AO65" s="60">
        <f>IF(U65&gt;0,G65*норми!$P$4,0)</f>
        <v>0</v>
      </c>
      <c r="AP65" s="60">
        <f>IF(U65="е.п.",ROUNDUP(G65*норми!$Q$4,0),0)</f>
        <v>0</v>
      </c>
      <c r="AQ65" s="60">
        <f>IF(U65="е.у.",ROUNDUP(G65*норми!$R$4,0),0)</f>
        <v>0</v>
      </c>
      <c r="AR65" s="113">
        <f>IF(R65="дп/др.(б)",ROUNDUP((F65*норми!$S$4)+(((норми!$S$10+норми!$S$11)*норми!$S$9)*F65),0),0)</f>
        <v>0</v>
      </c>
      <c r="AS65" s="60">
        <f>IF(S65="аб",ROUNDUP((норми!$T$4*G65)+(норми!$S$11*(норми!$T$9*F65)),0),0)</f>
        <v>0</v>
      </c>
      <c r="AT65" s="113">
        <f>IF(R65="дп/др.(м)",ROUNDUP((F65*норми!$U$4)+(((норми!$U$10+норми!$U$11)*норми!$U$9)*F65),0),0)</f>
        <v>0</v>
      </c>
      <c r="AU65" s="60">
        <f>IF(S65="ам",ROUNDUP((норми!$V$4*G65)+(норми!$U$11*(норми!$V$9*F65)),0),0)</f>
        <v>0</v>
      </c>
      <c r="AV65" s="43"/>
      <c r="AW65" s="60" t="str">
        <f t="shared" si="2"/>
        <v/>
      </c>
      <c r="AX65" s="43"/>
      <c r="AY65" s="60" t="str">
        <f>IF(P65&gt;0,IF(AX65="+",(норми!$X$4)*(P65*G65),""),"")</f>
        <v/>
      </c>
      <c r="AZ65" s="43"/>
      <c r="BA65" s="60" t="str">
        <f>IF(P65&gt;0,IF(AZ65="+",(норми!$X$4)*(P65*G65),""),"")</f>
        <v/>
      </c>
      <c r="BB65" s="43"/>
      <c r="BC65" s="60" t="str">
        <f>IF(P65&gt;0,IF(BB65="+",(норми!$Z$4)*(P65*F65),""),"")</f>
        <v/>
      </c>
      <c r="BD65" s="61"/>
      <c r="BE65" s="60">
        <f t="shared" si="7"/>
        <v>0</v>
      </c>
      <c r="BF65" s="44">
        <f t="shared" si="8"/>
        <v>0</v>
      </c>
    </row>
    <row r="66" spans="1:58" hidden="1" outlineLevel="1" x14ac:dyDescent="0.2">
      <c r="A66" s="20">
        <v>47</v>
      </c>
      <c r="B66" s="21"/>
      <c r="C66" s="21"/>
      <c r="D66" s="48"/>
      <c r="E66" s="21"/>
      <c r="F66" s="21"/>
      <c r="G66" s="21"/>
      <c r="H66" s="21"/>
      <c r="I66" s="21"/>
      <c r="J66" s="20"/>
      <c r="K66" s="22"/>
      <c r="L66" s="22"/>
      <c r="M66" s="22"/>
      <c r="N66" s="22"/>
      <c r="O66" s="22"/>
      <c r="P66" s="21"/>
      <c r="Q66" s="22"/>
      <c r="R66" s="22"/>
      <c r="S66" s="22"/>
      <c r="T66" s="22"/>
      <c r="U66" s="22"/>
      <c r="V66" s="22"/>
      <c r="W66" s="22"/>
      <c r="X66" s="48"/>
      <c r="Y66" s="23"/>
      <c r="Z66" s="59">
        <f t="shared" si="3"/>
        <v>0</v>
      </c>
      <c r="AA66" s="60">
        <f t="shared" si="4"/>
        <v>0</v>
      </c>
      <c r="AB66" s="60">
        <f t="shared" si="6"/>
        <v>0</v>
      </c>
      <c r="AC66" s="60">
        <f t="shared" si="5"/>
        <v>0</v>
      </c>
      <c r="AD66" s="60">
        <f>IF(D66&lt;=4,O66+((O66*(норми!$E$6))/100),O66+((O66*(норми!$E$7))/100))</f>
        <v>0</v>
      </c>
      <c r="AE66" s="113">
        <f>IFERROR(IF(P66&gt;0,0,ROUNDUP(норми!$F$4*G66,0)),"")</f>
        <v>0</v>
      </c>
      <c r="AF66" s="61"/>
      <c r="AG66" s="61"/>
      <c r="AH66" s="61"/>
      <c r="AI66" s="60">
        <f>IF(X66&gt;0,(X66*(норми!$J$4*F66)),0)</f>
        <v>0</v>
      </c>
      <c r="AJ66" s="60">
        <f>IF(V66="фах",норми!$K$4*F66,0)</f>
        <v>0</v>
      </c>
      <c r="AK66" s="60">
        <f>IF(V66="заг",норми!$L$4*F66,0)</f>
        <v>0</v>
      </c>
      <c r="AL66" s="60">
        <f>IF(W66="фах",норми!$M$4*F66,0)</f>
        <v>0</v>
      </c>
      <c r="AM66" s="60">
        <f>IF(W66="заг",норми!$N$4*F66,0)</f>
        <v>0</v>
      </c>
      <c r="AN66" s="60">
        <f>IF(T66&gt;0,G66*норми!$O$4,0)</f>
        <v>0</v>
      </c>
      <c r="AO66" s="60">
        <f>IF(U66&gt;0,G66*норми!$P$4,0)</f>
        <v>0</v>
      </c>
      <c r="AP66" s="60">
        <f>IF(U66="е.п.",ROUNDUP(G66*норми!$Q$4,0),0)</f>
        <v>0</v>
      </c>
      <c r="AQ66" s="60">
        <f>IF(U66="е.у.",ROUNDUP(G66*норми!$R$4,0),0)</f>
        <v>0</v>
      </c>
      <c r="AR66" s="113">
        <f>IF(R66="дп/др.(б)",ROUNDUP((F66*норми!$S$4)+(((норми!$S$10+норми!$S$11)*норми!$S$9)*F66),0),0)</f>
        <v>0</v>
      </c>
      <c r="AS66" s="60">
        <f>IF(S66="аб",ROUNDUP((норми!$T$4*G66)+(норми!$S$11*(норми!$T$9*F66)),0),0)</f>
        <v>0</v>
      </c>
      <c r="AT66" s="113">
        <f>IF(R66="дп/др.(м)",ROUNDUP((F66*норми!$U$4)+(((норми!$U$10+норми!$U$11)*норми!$U$9)*F66),0),0)</f>
        <v>0</v>
      </c>
      <c r="AU66" s="60">
        <f>IF(S66="ам",ROUNDUP((норми!$V$4*G66)+(норми!$U$11*(норми!$V$9*F66)),0),0)</f>
        <v>0</v>
      </c>
      <c r="AV66" s="43"/>
      <c r="AW66" s="60" t="str">
        <f t="shared" si="2"/>
        <v/>
      </c>
      <c r="AX66" s="43"/>
      <c r="AY66" s="60" t="str">
        <f>IF(P66&gt;0,IF(AX66="+",(норми!$X$4)*(P66*G66),""),"")</f>
        <v/>
      </c>
      <c r="AZ66" s="43"/>
      <c r="BA66" s="60" t="str">
        <f>IF(P66&gt;0,IF(AZ66="+",(норми!$X$4)*(P66*G66),""),"")</f>
        <v/>
      </c>
      <c r="BB66" s="43"/>
      <c r="BC66" s="60" t="str">
        <f>IF(P66&gt;0,IF(BB66="+",(норми!$Z$4)*(P66*F66),""),"")</f>
        <v/>
      </c>
      <c r="BD66" s="61"/>
      <c r="BE66" s="60">
        <f t="shared" si="7"/>
        <v>0</v>
      </c>
      <c r="BF66" s="44">
        <f t="shared" si="8"/>
        <v>0</v>
      </c>
    </row>
    <row r="67" spans="1:58" hidden="1" outlineLevel="1" x14ac:dyDescent="0.2">
      <c r="A67" s="20">
        <v>48</v>
      </c>
      <c r="B67" s="21"/>
      <c r="C67" s="21"/>
      <c r="D67" s="48"/>
      <c r="E67" s="21"/>
      <c r="F67" s="21"/>
      <c r="G67" s="21"/>
      <c r="H67" s="21"/>
      <c r="I67" s="21"/>
      <c r="J67" s="20"/>
      <c r="K67" s="22"/>
      <c r="L67" s="22"/>
      <c r="M67" s="22"/>
      <c r="N67" s="22"/>
      <c r="O67" s="22"/>
      <c r="P67" s="21"/>
      <c r="Q67" s="22"/>
      <c r="R67" s="22"/>
      <c r="S67" s="22"/>
      <c r="T67" s="22"/>
      <c r="U67" s="22"/>
      <c r="V67" s="22"/>
      <c r="W67" s="22"/>
      <c r="X67" s="48"/>
      <c r="Y67" s="23"/>
      <c r="Z67" s="59">
        <f t="shared" si="3"/>
        <v>0</v>
      </c>
      <c r="AA67" s="60">
        <f t="shared" si="4"/>
        <v>0</v>
      </c>
      <c r="AB67" s="60">
        <f t="shared" si="6"/>
        <v>0</v>
      </c>
      <c r="AC67" s="60">
        <f t="shared" si="5"/>
        <v>0</v>
      </c>
      <c r="AD67" s="60">
        <f>IF(D67&lt;=4,O67+((O67*(норми!$E$6))/100),O67+((O67*(норми!$E$7))/100))</f>
        <v>0</v>
      </c>
      <c r="AE67" s="113">
        <f>IFERROR(IF(P67&gt;0,0,ROUNDUP(норми!$F$4*G67,0)),"")</f>
        <v>0</v>
      </c>
      <c r="AF67" s="61"/>
      <c r="AG67" s="61"/>
      <c r="AH67" s="61"/>
      <c r="AI67" s="60">
        <f>IF(X67&gt;0,(X67*(норми!$J$4*F67)),0)</f>
        <v>0</v>
      </c>
      <c r="AJ67" s="60">
        <f>IF(V67="фах",норми!$K$4*F67,0)</f>
        <v>0</v>
      </c>
      <c r="AK67" s="60">
        <f>IF(V67="заг",норми!$L$4*F67,0)</f>
        <v>0</v>
      </c>
      <c r="AL67" s="60">
        <f>IF(W67="фах",норми!$M$4*F67,0)</f>
        <v>0</v>
      </c>
      <c r="AM67" s="60">
        <f>IF(W67="заг",норми!$N$4*F67,0)</f>
        <v>0</v>
      </c>
      <c r="AN67" s="60">
        <f>IF(T67&gt;0,G67*норми!$O$4,0)</f>
        <v>0</v>
      </c>
      <c r="AO67" s="60">
        <f>IF(U67&gt;0,G67*норми!$P$4,0)</f>
        <v>0</v>
      </c>
      <c r="AP67" s="60">
        <f>IF(U67="е.п.",ROUNDUP(G67*норми!$Q$4,0),0)</f>
        <v>0</v>
      </c>
      <c r="AQ67" s="60">
        <f>IF(U67="е.у.",ROUNDUP(G67*норми!$R$4,0),0)</f>
        <v>0</v>
      </c>
      <c r="AR67" s="113">
        <f>IF(R67="дп/др.(б)",ROUNDUP((F67*норми!$S$4)+(((норми!$S$10+норми!$S$11)*норми!$S$9)*F67),0),0)</f>
        <v>0</v>
      </c>
      <c r="AS67" s="60">
        <f>IF(S67="аб",ROUNDUP((норми!$T$4*G67)+(норми!$S$11*(норми!$T$9*F67)),0),0)</f>
        <v>0</v>
      </c>
      <c r="AT67" s="113">
        <f>IF(R67="дп/др.(м)",ROUNDUP((F67*норми!$U$4)+(((норми!$U$10+норми!$U$11)*норми!$U$9)*F67),0),0)</f>
        <v>0</v>
      </c>
      <c r="AU67" s="60">
        <f>IF(S67="ам",ROUNDUP((норми!$V$4*G67)+(норми!$U$11*(норми!$V$9*F67)),0),0)</f>
        <v>0</v>
      </c>
      <c r="AV67" s="43"/>
      <c r="AW67" s="60" t="str">
        <f t="shared" si="2"/>
        <v/>
      </c>
      <c r="AX67" s="43"/>
      <c r="AY67" s="60" t="str">
        <f>IF(P67&gt;0,IF(AX67="+",(норми!$X$4)*(P67*G67),""),"")</f>
        <v/>
      </c>
      <c r="AZ67" s="43"/>
      <c r="BA67" s="60" t="str">
        <f>IF(P67&gt;0,IF(AZ67="+",(норми!$X$4)*(P67*G67),""),"")</f>
        <v/>
      </c>
      <c r="BB67" s="43"/>
      <c r="BC67" s="60" t="str">
        <f>IF(P67&gt;0,IF(BB67="+",(норми!$Z$4)*(P67*F67),""),"")</f>
        <v/>
      </c>
      <c r="BD67" s="61"/>
      <c r="BE67" s="60">
        <f t="shared" si="7"/>
        <v>0</v>
      </c>
      <c r="BF67" s="44">
        <f t="shared" si="8"/>
        <v>0</v>
      </c>
    </row>
    <row r="68" spans="1:58" hidden="1" outlineLevel="1" x14ac:dyDescent="0.2">
      <c r="A68" s="20">
        <v>49</v>
      </c>
      <c r="B68" s="21"/>
      <c r="C68" s="21"/>
      <c r="D68" s="48"/>
      <c r="E68" s="21"/>
      <c r="F68" s="21"/>
      <c r="G68" s="21"/>
      <c r="H68" s="21"/>
      <c r="I68" s="21"/>
      <c r="J68" s="20"/>
      <c r="K68" s="22"/>
      <c r="L68" s="22"/>
      <c r="M68" s="22"/>
      <c r="N68" s="22"/>
      <c r="O68" s="22"/>
      <c r="P68" s="21"/>
      <c r="Q68" s="22"/>
      <c r="R68" s="22"/>
      <c r="S68" s="22"/>
      <c r="T68" s="22"/>
      <c r="U68" s="22"/>
      <c r="V68" s="22"/>
      <c r="W68" s="22"/>
      <c r="X68" s="48"/>
      <c r="Y68" s="23"/>
      <c r="Z68" s="59">
        <f t="shared" si="3"/>
        <v>0</v>
      </c>
      <c r="AA68" s="60">
        <f t="shared" si="4"/>
        <v>0</v>
      </c>
      <c r="AB68" s="60">
        <f t="shared" si="6"/>
        <v>0</v>
      </c>
      <c r="AC68" s="60">
        <f t="shared" si="5"/>
        <v>0</v>
      </c>
      <c r="AD68" s="60">
        <f>IF(D68&lt;=4,O68+((O68*(норми!$E$6))/100),O68+((O68*(норми!$E$7))/100))</f>
        <v>0</v>
      </c>
      <c r="AE68" s="113">
        <f>IFERROR(IF(P68&gt;0,0,ROUNDUP(норми!$F$4*G68,0)),"")</f>
        <v>0</v>
      </c>
      <c r="AF68" s="61"/>
      <c r="AG68" s="61"/>
      <c r="AH68" s="61"/>
      <c r="AI68" s="60">
        <f>IF(X68&gt;0,(X68*(норми!$J$4*F68)),0)</f>
        <v>0</v>
      </c>
      <c r="AJ68" s="60">
        <f>IF(V68="фах",норми!$K$4*F68,0)</f>
        <v>0</v>
      </c>
      <c r="AK68" s="60">
        <f>IF(V68="заг",норми!$L$4*F68,0)</f>
        <v>0</v>
      </c>
      <c r="AL68" s="60">
        <f>IF(W68="фах",норми!$M$4*F68,0)</f>
        <v>0</v>
      </c>
      <c r="AM68" s="60">
        <f>IF(W68="заг",норми!$N$4*F68,0)</f>
        <v>0</v>
      </c>
      <c r="AN68" s="60">
        <f>IF(T68&gt;0,G68*норми!$O$4,0)</f>
        <v>0</v>
      </c>
      <c r="AO68" s="60">
        <f>IF(U68&gt;0,G68*норми!$P$4,0)</f>
        <v>0</v>
      </c>
      <c r="AP68" s="60">
        <f>IF(U68="е.п.",ROUNDUP(G68*норми!$Q$4,0),0)</f>
        <v>0</v>
      </c>
      <c r="AQ68" s="60">
        <f>IF(U68="е.у.",ROUNDUP(G68*норми!$R$4,0),0)</f>
        <v>0</v>
      </c>
      <c r="AR68" s="113">
        <f>IF(R68="дп/др.(б)",ROUNDUP((F68*норми!$S$4)+(((норми!$S$10+норми!$S$11)*норми!$S$9)*F68),0),0)</f>
        <v>0</v>
      </c>
      <c r="AS68" s="60">
        <f>IF(S68="аб",ROUNDUP((норми!$T$4*G68)+(норми!$S$11*(норми!$T$9*F68)),0),0)</f>
        <v>0</v>
      </c>
      <c r="AT68" s="113">
        <f>IF(R68="дп/др.(м)",ROUNDUP((F68*норми!$U$4)+(((норми!$U$10+норми!$U$11)*норми!$U$9)*F68),0),0)</f>
        <v>0</v>
      </c>
      <c r="AU68" s="60">
        <f>IF(S68="ам",ROUNDUP((норми!$V$4*G68)+(норми!$U$11*(норми!$V$9*F68)),0),0)</f>
        <v>0</v>
      </c>
      <c r="AV68" s="43"/>
      <c r="AW68" s="60" t="str">
        <f t="shared" si="2"/>
        <v/>
      </c>
      <c r="AX68" s="43"/>
      <c r="AY68" s="60" t="str">
        <f>IF(P68&gt;0,IF(AX68="+",(норми!$X$4)*(P68*G68),""),"")</f>
        <v/>
      </c>
      <c r="AZ68" s="43"/>
      <c r="BA68" s="60" t="str">
        <f>IF(P68&gt;0,IF(AZ68="+",(норми!$X$4)*(P68*G68),""),"")</f>
        <v/>
      </c>
      <c r="BB68" s="43"/>
      <c r="BC68" s="60" t="str">
        <f>IF(P68&gt;0,IF(BB68="+",(норми!$Z$4)*(P68*F68),""),"")</f>
        <v/>
      </c>
      <c r="BD68" s="61"/>
      <c r="BE68" s="60">
        <f t="shared" si="7"/>
        <v>0</v>
      </c>
      <c r="BF68" s="44">
        <f t="shared" si="8"/>
        <v>0</v>
      </c>
    </row>
    <row r="69" spans="1:58" hidden="1" outlineLevel="1" x14ac:dyDescent="0.2">
      <c r="A69" s="20">
        <v>50</v>
      </c>
      <c r="B69" s="21"/>
      <c r="C69" s="21"/>
      <c r="D69" s="48"/>
      <c r="E69" s="21"/>
      <c r="F69" s="21"/>
      <c r="G69" s="21"/>
      <c r="H69" s="21"/>
      <c r="I69" s="21"/>
      <c r="J69" s="20"/>
      <c r="K69" s="22"/>
      <c r="L69" s="22"/>
      <c r="M69" s="22"/>
      <c r="N69" s="22"/>
      <c r="O69" s="22"/>
      <c r="P69" s="21"/>
      <c r="Q69" s="22"/>
      <c r="R69" s="22"/>
      <c r="S69" s="22"/>
      <c r="T69" s="22"/>
      <c r="U69" s="22"/>
      <c r="V69" s="22"/>
      <c r="W69" s="22"/>
      <c r="X69" s="48"/>
      <c r="Y69" s="23"/>
      <c r="Z69" s="59">
        <f t="shared" si="3"/>
        <v>0</v>
      </c>
      <c r="AA69" s="60">
        <f t="shared" si="4"/>
        <v>0</v>
      </c>
      <c r="AB69" s="60">
        <f t="shared" si="6"/>
        <v>0</v>
      </c>
      <c r="AC69" s="60">
        <f t="shared" si="5"/>
        <v>0</v>
      </c>
      <c r="AD69" s="60">
        <f>IF(D69&lt;=4,O69+((O69*(норми!$E$6))/100),O69+((O69*(норми!$E$7))/100))</f>
        <v>0</v>
      </c>
      <c r="AE69" s="113">
        <f>IFERROR(IF(P69&gt;0,0,ROUNDUP(норми!$F$4*G69,0)),"")</f>
        <v>0</v>
      </c>
      <c r="AF69" s="61"/>
      <c r="AG69" s="61"/>
      <c r="AH69" s="61"/>
      <c r="AI69" s="60">
        <f>IF(X69&gt;0,(X69*(норми!$J$4*F69)),0)</f>
        <v>0</v>
      </c>
      <c r="AJ69" s="60">
        <f>IF(V69="фах",норми!$K$4*F69,0)</f>
        <v>0</v>
      </c>
      <c r="AK69" s="60">
        <f>IF(V69="заг",норми!$L$4*F69,0)</f>
        <v>0</v>
      </c>
      <c r="AL69" s="60">
        <f>IF(W69="фах",норми!$M$4*F69,0)</f>
        <v>0</v>
      </c>
      <c r="AM69" s="60">
        <f>IF(W69="заг",норми!$N$4*F69,0)</f>
        <v>0</v>
      </c>
      <c r="AN69" s="60">
        <f>IF(T69&gt;0,G69*норми!$O$4,0)</f>
        <v>0</v>
      </c>
      <c r="AO69" s="60">
        <f>IF(U69&gt;0,G69*норми!$P$4,0)</f>
        <v>0</v>
      </c>
      <c r="AP69" s="60">
        <f>IF(U69="е.п.",ROUNDUP(G69*норми!$Q$4,0),0)</f>
        <v>0</v>
      </c>
      <c r="AQ69" s="60">
        <f>IF(U69="е.у.",ROUNDUP(G69*норми!$R$4,0),0)</f>
        <v>0</v>
      </c>
      <c r="AR69" s="113">
        <f>IF(R69="дп/др.(б)",ROUNDUP((F69*норми!$S$4)+(((норми!$S$10+норми!$S$11)*норми!$S$9)*F69),0),0)</f>
        <v>0</v>
      </c>
      <c r="AS69" s="60">
        <f>IF(S69="аб",ROUNDUP((норми!$T$4*G69)+(норми!$S$11*(норми!$T$9*F69)),0),0)</f>
        <v>0</v>
      </c>
      <c r="AT69" s="113">
        <f>IF(R69="дп/др.(м)",ROUNDUP((F69*норми!$U$4)+(((норми!$U$10+норми!$U$11)*норми!$U$9)*F69),0),0)</f>
        <v>0</v>
      </c>
      <c r="AU69" s="60">
        <f>IF(S69="ам",ROUNDUP((норми!$V$4*G69)+(норми!$U$11*(норми!$V$9*F69)),0),0)</f>
        <v>0</v>
      </c>
      <c r="AV69" s="43"/>
      <c r="AW69" s="60" t="str">
        <f t="shared" si="2"/>
        <v/>
      </c>
      <c r="AX69" s="43"/>
      <c r="AY69" s="60" t="str">
        <f>IF(P69&gt;0,IF(AX69="+",(норми!$X$4)*(P69*G69),""),"")</f>
        <v/>
      </c>
      <c r="AZ69" s="43"/>
      <c r="BA69" s="60" t="str">
        <f>IF(P69&gt;0,IF(AZ69="+",(норми!$X$4)*(P69*G69),""),"")</f>
        <v/>
      </c>
      <c r="BB69" s="43"/>
      <c r="BC69" s="60" t="str">
        <f>IF(P69&gt;0,IF(BB69="+",(норми!$Z$4)*(P69*F69),""),"")</f>
        <v/>
      </c>
      <c r="BD69" s="61"/>
      <c r="BE69" s="60">
        <f t="shared" si="7"/>
        <v>0</v>
      </c>
      <c r="BF69" s="44">
        <f t="shared" si="8"/>
        <v>0</v>
      </c>
    </row>
    <row r="70" spans="1:58" hidden="1" outlineLevel="1" x14ac:dyDescent="0.2">
      <c r="A70" s="20">
        <v>51</v>
      </c>
      <c r="B70" s="21"/>
      <c r="C70" s="21"/>
      <c r="D70" s="48"/>
      <c r="E70" s="21"/>
      <c r="F70" s="21"/>
      <c r="G70" s="21"/>
      <c r="H70" s="21"/>
      <c r="I70" s="21"/>
      <c r="J70" s="20"/>
      <c r="K70" s="22"/>
      <c r="L70" s="22"/>
      <c r="M70" s="22"/>
      <c r="N70" s="22"/>
      <c r="O70" s="22"/>
      <c r="P70" s="21"/>
      <c r="Q70" s="22"/>
      <c r="R70" s="22"/>
      <c r="S70" s="22"/>
      <c r="T70" s="22"/>
      <c r="U70" s="22"/>
      <c r="V70" s="22"/>
      <c r="W70" s="22"/>
      <c r="X70" s="48"/>
      <c r="Y70" s="23"/>
      <c r="Z70" s="59">
        <f t="shared" si="3"/>
        <v>0</v>
      </c>
      <c r="AA70" s="60">
        <f t="shared" si="4"/>
        <v>0</v>
      </c>
      <c r="AB70" s="60">
        <f t="shared" si="6"/>
        <v>0</v>
      </c>
      <c r="AC70" s="60">
        <f t="shared" si="5"/>
        <v>0</v>
      </c>
      <c r="AD70" s="60">
        <f>IF(D70&lt;=4,O70+((O70*(норми!$E$6))/100),O70+((O70*(норми!$E$7))/100))</f>
        <v>0</v>
      </c>
      <c r="AE70" s="113">
        <f>IFERROR(IF(P70&gt;0,0,ROUNDUP(норми!$F$4*G70,0)),"")</f>
        <v>0</v>
      </c>
      <c r="AF70" s="61"/>
      <c r="AG70" s="61"/>
      <c r="AH70" s="61"/>
      <c r="AI70" s="60">
        <f>IF(X70&gt;0,(X70*(норми!$J$4*F70)),0)</f>
        <v>0</v>
      </c>
      <c r="AJ70" s="60">
        <f>IF(V70="фах",норми!$K$4*F70,0)</f>
        <v>0</v>
      </c>
      <c r="AK70" s="60">
        <f>IF(V70="заг",норми!$L$4*F70,0)</f>
        <v>0</v>
      </c>
      <c r="AL70" s="60">
        <f>IF(W70="фах",норми!$M$4*F70,0)</f>
        <v>0</v>
      </c>
      <c r="AM70" s="60">
        <f>IF(W70="заг",норми!$N$4*F70,0)</f>
        <v>0</v>
      </c>
      <c r="AN70" s="60">
        <f>IF(T70&gt;0,G70*норми!$O$4,0)</f>
        <v>0</v>
      </c>
      <c r="AO70" s="60">
        <f>IF(U70&gt;0,G70*норми!$P$4,0)</f>
        <v>0</v>
      </c>
      <c r="AP70" s="60">
        <f>IF(U70="е.п.",ROUNDUP(G70*норми!$Q$4,0),0)</f>
        <v>0</v>
      </c>
      <c r="AQ70" s="60">
        <f>IF(U70="е.у.",ROUNDUP(G70*норми!$R$4,0),0)</f>
        <v>0</v>
      </c>
      <c r="AR70" s="113">
        <f>IF(R70="дп/др.(б)",ROUNDUP((F70*норми!$S$4)+(((норми!$S$10+норми!$S$11)*норми!$S$9)*F70),0),0)</f>
        <v>0</v>
      </c>
      <c r="AS70" s="60">
        <f>IF(S70="аб",ROUNDUP((норми!$T$4*G70)+(норми!$S$11*(норми!$T$9*F70)),0),0)</f>
        <v>0</v>
      </c>
      <c r="AT70" s="113">
        <f>IF(R70="дп/др.(м)",ROUNDUP((F70*норми!$U$4)+(((норми!$U$10+норми!$U$11)*норми!$U$9)*F70),0),0)</f>
        <v>0</v>
      </c>
      <c r="AU70" s="60">
        <f>IF(S70="ам",ROUNDUP((норми!$V$4*G70)+(норми!$U$11*(норми!$V$9*F70)),0),0)</f>
        <v>0</v>
      </c>
      <c r="AV70" s="43"/>
      <c r="AW70" s="60" t="str">
        <f t="shared" si="2"/>
        <v/>
      </c>
      <c r="AX70" s="43"/>
      <c r="AY70" s="60" t="str">
        <f>IF(P70&gt;0,IF(AX70="+",(норми!$X$4)*(P70*G70),""),"")</f>
        <v/>
      </c>
      <c r="AZ70" s="43"/>
      <c r="BA70" s="60" t="str">
        <f>IF(P70&gt;0,IF(AZ70="+",(норми!$X$4)*(P70*G70),""),"")</f>
        <v/>
      </c>
      <c r="BB70" s="43"/>
      <c r="BC70" s="60" t="str">
        <f>IF(P70&gt;0,IF(BB70="+",(норми!$Z$4)*(P70*F70),""),"")</f>
        <v/>
      </c>
      <c r="BD70" s="61"/>
      <c r="BE70" s="60">
        <f t="shared" si="7"/>
        <v>0</v>
      </c>
      <c r="BF70" s="44">
        <f t="shared" si="8"/>
        <v>0</v>
      </c>
    </row>
    <row r="71" spans="1:58" hidden="1" outlineLevel="1" x14ac:dyDescent="0.2">
      <c r="A71" s="20">
        <v>52</v>
      </c>
      <c r="B71" s="21"/>
      <c r="C71" s="21"/>
      <c r="D71" s="48"/>
      <c r="E71" s="21"/>
      <c r="F71" s="21"/>
      <c r="G71" s="21"/>
      <c r="H71" s="21"/>
      <c r="I71" s="21"/>
      <c r="J71" s="20"/>
      <c r="K71" s="22"/>
      <c r="L71" s="22"/>
      <c r="M71" s="22"/>
      <c r="N71" s="22"/>
      <c r="O71" s="22"/>
      <c r="P71" s="21"/>
      <c r="Q71" s="22"/>
      <c r="R71" s="22"/>
      <c r="S71" s="22"/>
      <c r="T71" s="22"/>
      <c r="U71" s="22"/>
      <c r="V71" s="22"/>
      <c r="W71" s="22"/>
      <c r="X71" s="48"/>
      <c r="Y71" s="23"/>
      <c r="Z71" s="59">
        <f t="shared" si="3"/>
        <v>0</v>
      </c>
      <c r="AA71" s="60">
        <f t="shared" si="4"/>
        <v>0</v>
      </c>
      <c r="AB71" s="60">
        <f t="shared" si="6"/>
        <v>0</v>
      </c>
      <c r="AC71" s="60">
        <f t="shared" si="5"/>
        <v>0</v>
      </c>
      <c r="AD71" s="60">
        <f>IF(D71&lt;=4,O71+((O71*(норми!$E$6))/100),O71+((O71*(норми!$E$7))/100))</f>
        <v>0</v>
      </c>
      <c r="AE71" s="113">
        <f>IFERROR(IF(P71&gt;0,0,ROUNDUP(норми!$F$4*G71,0)),"")</f>
        <v>0</v>
      </c>
      <c r="AF71" s="61"/>
      <c r="AG71" s="61"/>
      <c r="AH71" s="61"/>
      <c r="AI71" s="60">
        <f>IF(X71&gt;0,(X71*(норми!$J$4*F71)),0)</f>
        <v>0</v>
      </c>
      <c r="AJ71" s="60">
        <f>IF(V71="фах",норми!$K$4*F71,0)</f>
        <v>0</v>
      </c>
      <c r="AK71" s="60">
        <f>IF(V71="заг",норми!$L$4*F71,0)</f>
        <v>0</v>
      </c>
      <c r="AL71" s="60">
        <f>IF(W71="фах",норми!$M$4*F71,0)</f>
        <v>0</v>
      </c>
      <c r="AM71" s="60">
        <f>IF(W71="заг",норми!$N$4*F71,0)</f>
        <v>0</v>
      </c>
      <c r="AN71" s="60">
        <f>IF(T71&gt;0,G71*норми!$O$4,0)</f>
        <v>0</v>
      </c>
      <c r="AO71" s="60">
        <f>IF(U71&gt;0,G71*норми!$P$4,0)</f>
        <v>0</v>
      </c>
      <c r="AP71" s="60">
        <f>IF(U71="е.п.",ROUNDUP(G71*норми!$Q$4,0),0)</f>
        <v>0</v>
      </c>
      <c r="AQ71" s="60">
        <f>IF(U71="е.у.",ROUNDUP(G71*норми!$R$4,0),0)</f>
        <v>0</v>
      </c>
      <c r="AR71" s="113">
        <f>IF(R71="дп/др.(б)",ROUNDUP((F71*норми!$S$4)+(((норми!$S$10+норми!$S$11)*норми!$S$9)*F71),0),0)</f>
        <v>0</v>
      </c>
      <c r="AS71" s="60">
        <f>IF(S71="аб",ROUNDUP((норми!$T$4*G71)+(норми!$S$11*(норми!$T$9*F71)),0),0)</f>
        <v>0</v>
      </c>
      <c r="AT71" s="113">
        <f>IF(R71="дп/др.(м)",ROUNDUP((F71*норми!$U$4)+(((норми!$U$10+норми!$U$11)*норми!$U$9)*F71),0),0)</f>
        <v>0</v>
      </c>
      <c r="AU71" s="60">
        <f>IF(S71="ам",ROUNDUP((норми!$V$4*G71)+(норми!$U$11*(норми!$V$9*F71)),0),0)</f>
        <v>0</v>
      </c>
      <c r="AV71" s="43"/>
      <c r="AW71" s="60" t="str">
        <f t="shared" si="2"/>
        <v/>
      </c>
      <c r="AX71" s="43"/>
      <c r="AY71" s="60" t="str">
        <f>IF(P71&gt;0,IF(AX71="+",(норми!$X$4)*(P71*G71),""),"")</f>
        <v/>
      </c>
      <c r="AZ71" s="43"/>
      <c r="BA71" s="60" t="str">
        <f>IF(P71&gt;0,IF(AZ71="+",(норми!$X$4)*(P71*G71),""),"")</f>
        <v/>
      </c>
      <c r="BB71" s="43"/>
      <c r="BC71" s="60" t="str">
        <f>IF(P71&gt;0,IF(BB71="+",(норми!$Z$4)*(P71*F71),""),"")</f>
        <v/>
      </c>
      <c r="BD71" s="61"/>
      <c r="BE71" s="60">
        <f t="shared" si="7"/>
        <v>0</v>
      </c>
      <c r="BF71" s="44">
        <f t="shared" si="8"/>
        <v>0</v>
      </c>
    </row>
    <row r="72" spans="1:58" hidden="1" outlineLevel="1" x14ac:dyDescent="0.2">
      <c r="A72" s="20">
        <v>53</v>
      </c>
      <c r="B72" s="21"/>
      <c r="C72" s="21"/>
      <c r="D72" s="48"/>
      <c r="E72" s="21"/>
      <c r="F72" s="21"/>
      <c r="G72" s="21"/>
      <c r="H72" s="21"/>
      <c r="I72" s="21"/>
      <c r="J72" s="20"/>
      <c r="K72" s="22"/>
      <c r="L72" s="22"/>
      <c r="M72" s="22"/>
      <c r="N72" s="22"/>
      <c r="O72" s="22"/>
      <c r="P72" s="21"/>
      <c r="Q72" s="22"/>
      <c r="R72" s="22"/>
      <c r="S72" s="22"/>
      <c r="T72" s="22"/>
      <c r="U72" s="22"/>
      <c r="V72" s="22"/>
      <c r="W72" s="22"/>
      <c r="X72" s="48"/>
      <c r="Y72" s="23"/>
      <c r="Z72" s="59">
        <f t="shared" si="3"/>
        <v>0</v>
      </c>
      <c r="AA72" s="60">
        <f t="shared" si="4"/>
        <v>0</v>
      </c>
      <c r="AB72" s="60">
        <f t="shared" si="6"/>
        <v>0</v>
      </c>
      <c r="AC72" s="60">
        <f t="shared" si="5"/>
        <v>0</v>
      </c>
      <c r="AD72" s="60">
        <f>IF(D72&lt;=4,O72+((O72*(норми!$E$6))/100),O72+((O72*(норми!$E$7))/100))</f>
        <v>0</v>
      </c>
      <c r="AE72" s="113">
        <f>IFERROR(IF(P72&gt;0,0,ROUNDUP(норми!$F$4*G72,0)),"")</f>
        <v>0</v>
      </c>
      <c r="AF72" s="61"/>
      <c r="AG72" s="61"/>
      <c r="AH72" s="61"/>
      <c r="AI72" s="60">
        <f>IF(X72&gt;0,(X72*(норми!$J$4*F72)),0)</f>
        <v>0</v>
      </c>
      <c r="AJ72" s="60">
        <f>IF(V72="фах",норми!$K$4*F72,0)</f>
        <v>0</v>
      </c>
      <c r="AK72" s="60">
        <f>IF(V72="заг",норми!$L$4*F72,0)</f>
        <v>0</v>
      </c>
      <c r="AL72" s="60">
        <f>IF(W72="фах",норми!$M$4*F72,0)</f>
        <v>0</v>
      </c>
      <c r="AM72" s="60">
        <f>IF(W72="заг",норми!$N$4*F72,0)</f>
        <v>0</v>
      </c>
      <c r="AN72" s="60">
        <f>IF(T72&gt;0,G72*норми!$O$4,0)</f>
        <v>0</v>
      </c>
      <c r="AO72" s="60">
        <f>IF(U72&gt;0,G72*норми!$P$4,0)</f>
        <v>0</v>
      </c>
      <c r="AP72" s="60">
        <f>IF(U72="е.п.",ROUNDUP(G72*норми!$Q$4,0),0)</f>
        <v>0</v>
      </c>
      <c r="AQ72" s="60">
        <f>IF(U72="е.у.",ROUNDUP(G72*норми!$R$4,0),0)</f>
        <v>0</v>
      </c>
      <c r="AR72" s="113">
        <f>IF(R72="дп/др.(б)",ROUNDUP((F72*норми!$S$4)+(((норми!$S$10+норми!$S$11)*норми!$S$9)*F72),0),0)</f>
        <v>0</v>
      </c>
      <c r="AS72" s="60">
        <f>IF(S72="аб",ROUNDUP((норми!$T$4*G72)+(норми!$S$11*(норми!$T$9*F72)),0),0)</f>
        <v>0</v>
      </c>
      <c r="AT72" s="113">
        <f>IF(R72="дп/др.(м)",ROUNDUP((F72*норми!$U$4)+(((норми!$U$10+норми!$U$11)*норми!$U$9)*F72),0),0)</f>
        <v>0</v>
      </c>
      <c r="AU72" s="60">
        <f>IF(S72="ам",ROUNDUP((норми!$V$4*G72)+(норми!$U$11*(норми!$V$9*F72)),0),0)</f>
        <v>0</v>
      </c>
      <c r="AV72" s="43"/>
      <c r="AW72" s="60" t="str">
        <f t="shared" si="2"/>
        <v/>
      </c>
      <c r="AX72" s="43"/>
      <c r="AY72" s="60" t="str">
        <f>IF(P72&gt;0,IF(AX72="+",(норми!$X$4)*(P72*G72),""),"")</f>
        <v/>
      </c>
      <c r="AZ72" s="43"/>
      <c r="BA72" s="60" t="str">
        <f>IF(P72&gt;0,IF(AZ72="+",(норми!$X$4)*(P72*G72),""),"")</f>
        <v/>
      </c>
      <c r="BB72" s="43"/>
      <c r="BC72" s="60" t="str">
        <f>IF(P72&gt;0,IF(BB72="+",(норми!$Z$4)*(P72*F72),""),"")</f>
        <v/>
      </c>
      <c r="BD72" s="61"/>
      <c r="BE72" s="60">
        <f t="shared" si="7"/>
        <v>0</v>
      </c>
      <c r="BF72" s="44">
        <f t="shared" si="8"/>
        <v>0</v>
      </c>
    </row>
    <row r="73" spans="1:58" hidden="1" outlineLevel="1" x14ac:dyDescent="0.2">
      <c r="A73" s="20">
        <v>54</v>
      </c>
      <c r="B73" s="21"/>
      <c r="C73" s="21"/>
      <c r="D73" s="48"/>
      <c r="E73" s="21"/>
      <c r="F73" s="21"/>
      <c r="G73" s="21"/>
      <c r="H73" s="21"/>
      <c r="I73" s="21"/>
      <c r="J73" s="20"/>
      <c r="K73" s="22"/>
      <c r="L73" s="22"/>
      <c r="M73" s="22"/>
      <c r="N73" s="22"/>
      <c r="O73" s="22"/>
      <c r="P73" s="21"/>
      <c r="Q73" s="22"/>
      <c r="R73" s="22"/>
      <c r="S73" s="22"/>
      <c r="T73" s="22"/>
      <c r="U73" s="22"/>
      <c r="V73" s="22"/>
      <c r="W73" s="22"/>
      <c r="X73" s="48"/>
      <c r="Y73" s="23"/>
      <c r="Z73" s="59">
        <f t="shared" si="3"/>
        <v>0</v>
      </c>
      <c r="AA73" s="60">
        <f t="shared" si="4"/>
        <v>0</v>
      </c>
      <c r="AB73" s="60">
        <f t="shared" si="6"/>
        <v>0</v>
      </c>
      <c r="AC73" s="60">
        <f t="shared" si="5"/>
        <v>0</v>
      </c>
      <c r="AD73" s="60">
        <f>IF(D73&lt;=4,O73+((O73*(норми!$E$6))/100),O73+((O73*(норми!$E$7))/100))</f>
        <v>0</v>
      </c>
      <c r="AE73" s="113">
        <f>IFERROR(IF(P73&gt;0,0,ROUNDUP(норми!$F$4*G73,0)),"")</f>
        <v>0</v>
      </c>
      <c r="AF73" s="61"/>
      <c r="AG73" s="61"/>
      <c r="AH73" s="61"/>
      <c r="AI73" s="60">
        <f>IF(X73&gt;0,(X73*(норми!$J$4*F73)),0)</f>
        <v>0</v>
      </c>
      <c r="AJ73" s="60">
        <f>IF(V73="фах",норми!$K$4*F73,0)</f>
        <v>0</v>
      </c>
      <c r="AK73" s="60">
        <f>IF(V73="заг",норми!$L$4*F73,0)</f>
        <v>0</v>
      </c>
      <c r="AL73" s="60">
        <f>IF(W73="фах",норми!$M$4*F73,0)</f>
        <v>0</v>
      </c>
      <c r="AM73" s="60">
        <f>IF(W73="заг",норми!$N$4*F73,0)</f>
        <v>0</v>
      </c>
      <c r="AN73" s="60">
        <f>IF(T73&gt;0,G73*норми!$O$4,0)</f>
        <v>0</v>
      </c>
      <c r="AO73" s="60">
        <f>IF(U73&gt;0,G73*норми!$P$4,0)</f>
        <v>0</v>
      </c>
      <c r="AP73" s="60">
        <f>IF(U73="е.п.",ROUNDUP(G73*норми!$Q$4,0),0)</f>
        <v>0</v>
      </c>
      <c r="AQ73" s="60">
        <f>IF(U73="е.у.",ROUNDUP(G73*норми!$R$4,0),0)</f>
        <v>0</v>
      </c>
      <c r="AR73" s="113">
        <f>IF(R73="дп/др.(б)",ROUNDUP((F73*норми!$S$4)+(((норми!$S$10+норми!$S$11)*норми!$S$9)*F73),0),0)</f>
        <v>0</v>
      </c>
      <c r="AS73" s="60">
        <f>IF(S73="аб",ROUNDUP((норми!$T$4*G73)+(норми!$S$11*(норми!$T$9*F73)),0),0)</f>
        <v>0</v>
      </c>
      <c r="AT73" s="113">
        <f>IF(R73="дп/др.(м)",ROUNDUP((F73*норми!$U$4)+(((норми!$U$10+норми!$U$11)*норми!$U$9)*F73),0),0)</f>
        <v>0</v>
      </c>
      <c r="AU73" s="60">
        <f>IF(S73="ам",ROUNDUP((норми!$V$4*G73)+(норми!$U$11*(норми!$V$9*F73)),0),0)</f>
        <v>0</v>
      </c>
      <c r="AV73" s="43"/>
      <c r="AW73" s="60" t="str">
        <f t="shared" si="2"/>
        <v/>
      </c>
      <c r="AX73" s="43"/>
      <c r="AY73" s="60" t="str">
        <f>IF(P73&gt;0,IF(AX73="+",(норми!$X$4)*(P73*G73),""),"")</f>
        <v/>
      </c>
      <c r="AZ73" s="43"/>
      <c r="BA73" s="60" t="str">
        <f>IF(P73&gt;0,IF(AZ73="+",(норми!$X$4)*(P73*G73),""),"")</f>
        <v/>
      </c>
      <c r="BB73" s="43"/>
      <c r="BC73" s="60" t="str">
        <f>IF(P73&gt;0,IF(BB73="+",(норми!$Z$4)*(P73*F73),""),"")</f>
        <v/>
      </c>
      <c r="BD73" s="61"/>
      <c r="BE73" s="60">
        <f t="shared" si="7"/>
        <v>0</v>
      </c>
      <c r="BF73" s="44">
        <f t="shared" si="8"/>
        <v>0</v>
      </c>
    </row>
    <row r="74" spans="1:58" hidden="1" outlineLevel="1" x14ac:dyDescent="0.2">
      <c r="A74" s="20">
        <v>55</v>
      </c>
      <c r="B74" s="21"/>
      <c r="C74" s="21"/>
      <c r="D74" s="48"/>
      <c r="E74" s="21"/>
      <c r="F74" s="21"/>
      <c r="G74" s="21"/>
      <c r="H74" s="21"/>
      <c r="I74" s="21"/>
      <c r="J74" s="20"/>
      <c r="K74" s="22"/>
      <c r="L74" s="22"/>
      <c r="M74" s="22"/>
      <c r="N74" s="22"/>
      <c r="O74" s="22"/>
      <c r="P74" s="21"/>
      <c r="Q74" s="22"/>
      <c r="R74" s="22"/>
      <c r="S74" s="22"/>
      <c r="T74" s="22"/>
      <c r="U74" s="22"/>
      <c r="V74" s="22"/>
      <c r="W74" s="22"/>
      <c r="X74" s="48"/>
      <c r="Y74" s="23"/>
      <c r="Z74" s="59">
        <f t="shared" si="3"/>
        <v>0</v>
      </c>
      <c r="AA74" s="60">
        <f t="shared" si="4"/>
        <v>0</v>
      </c>
      <c r="AB74" s="60">
        <f t="shared" si="6"/>
        <v>0</v>
      </c>
      <c r="AC74" s="60">
        <f t="shared" si="5"/>
        <v>0</v>
      </c>
      <c r="AD74" s="60">
        <f>IF(D74&lt;=4,O74+((O74*(норми!$E$6))/100),O74+((O74*(норми!$E$7))/100))</f>
        <v>0</v>
      </c>
      <c r="AE74" s="113">
        <f>IFERROR(IF(P74&gt;0,0,ROUNDUP(норми!$F$4*G74,0)),"")</f>
        <v>0</v>
      </c>
      <c r="AF74" s="61"/>
      <c r="AG74" s="61"/>
      <c r="AH74" s="61"/>
      <c r="AI74" s="60">
        <f>IF(X74&gt;0,(X74*(норми!$J$4*F74)),0)</f>
        <v>0</v>
      </c>
      <c r="AJ74" s="60">
        <f>IF(V74="фах",норми!$K$4*F74,0)</f>
        <v>0</v>
      </c>
      <c r="AK74" s="60">
        <f>IF(V74="заг",норми!$L$4*F74,0)</f>
        <v>0</v>
      </c>
      <c r="AL74" s="60">
        <f>IF(W74="фах",норми!$M$4*F74,0)</f>
        <v>0</v>
      </c>
      <c r="AM74" s="60">
        <f>IF(W74="заг",норми!$N$4*F74,0)</f>
        <v>0</v>
      </c>
      <c r="AN74" s="60">
        <f>IF(T74&gt;0,G74*норми!$O$4,0)</f>
        <v>0</v>
      </c>
      <c r="AO74" s="60">
        <f>IF(U74&gt;0,G74*норми!$P$4,0)</f>
        <v>0</v>
      </c>
      <c r="AP74" s="60">
        <f>IF(U74="е.п.",ROUNDUP(G74*норми!$Q$4,0),0)</f>
        <v>0</v>
      </c>
      <c r="AQ74" s="60">
        <f>IF(U74="е.у.",ROUNDUP(G74*норми!$R$4,0),0)</f>
        <v>0</v>
      </c>
      <c r="AR74" s="113">
        <f>IF(R74="дп/др.(б)",ROUNDUP((F74*норми!$S$4)+(((норми!$S$10+норми!$S$11)*норми!$S$9)*F74),0),0)</f>
        <v>0</v>
      </c>
      <c r="AS74" s="60">
        <f>IF(S74="аб",ROUNDUP((норми!$T$4*G74)+(норми!$S$11*(норми!$T$9*F74)),0),0)</f>
        <v>0</v>
      </c>
      <c r="AT74" s="113">
        <f>IF(R74="дп/др.(м)",ROUNDUP((F74*норми!$U$4)+(((норми!$U$10+норми!$U$11)*норми!$U$9)*F74),0),0)</f>
        <v>0</v>
      </c>
      <c r="AU74" s="60">
        <f>IF(S74="ам",ROUNDUP((норми!$V$4*G74)+(норми!$U$11*(норми!$V$9*F74)),0),0)</f>
        <v>0</v>
      </c>
      <c r="AV74" s="43"/>
      <c r="AW74" s="60" t="str">
        <f t="shared" si="2"/>
        <v/>
      </c>
      <c r="AX74" s="43"/>
      <c r="AY74" s="60" t="str">
        <f>IF(P74&gt;0,IF(AX74="+",(норми!$X$4)*(P74*G74),""),"")</f>
        <v/>
      </c>
      <c r="AZ74" s="43"/>
      <c r="BA74" s="60" t="str">
        <f>IF(P74&gt;0,IF(AZ74="+",(норми!$X$4)*(P74*G74),""),"")</f>
        <v/>
      </c>
      <c r="BB74" s="43"/>
      <c r="BC74" s="60" t="str">
        <f>IF(P74&gt;0,IF(BB74="+",(норми!$Z$4)*(P74*F74),""),"")</f>
        <v/>
      </c>
      <c r="BD74" s="61"/>
      <c r="BE74" s="60">
        <f t="shared" si="7"/>
        <v>0</v>
      </c>
      <c r="BF74" s="44">
        <f t="shared" si="8"/>
        <v>0</v>
      </c>
    </row>
    <row r="75" spans="1:58" hidden="1" outlineLevel="1" x14ac:dyDescent="0.2">
      <c r="A75" s="20">
        <v>56</v>
      </c>
      <c r="B75" s="21"/>
      <c r="C75" s="21"/>
      <c r="D75" s="48"/>
      <c r="E75" s="21"/>
      <c r="F75" s="21"/>
      <c r="G75" s="21"/>
      <c r="H75" s="21"/>
      <c r="I75" s="21"/>
      <c r="J75" s="20"/>
      <c r="K75" s="22"/>
      <c r="L75" s="22"/>
      <c r="M75" s="22"/>
      <c r="N75" s="22"/>
      <c r="O75" s="22"/>
      <c r="P75" s="21"/>
      <c r="Q75" s="22"/>
      <c r="R75" s="22"/>
      <c r="S75" s="22"/>
      <c r="T75" s="22"/>
      <c r="U75" s="22"/>
      <c r="V75" s="22"/>
      <c r="W75" s="22"/>
      <c r="X75" s="48"/>
      <c r="Y75" s="23"/>
      <c r="Z75" s="59">
        <f t="shared" si="3"/>
        <v>0</v>
      </c>
      <c r="AA75" s="60">
        <f t="shared" si="4"/>
        <v>0</v>
      </c>
      <c r="AB75" s="60">
        <f t="shared" si="6"/>
        <v>0</v>
      </c>
      <c r="AC75" s="60">
        <f t="shared" si="5"/>
        <v>0</v>
      </c>
      <c r="AD75" s="60">
        <f>IF(D75&lt;=4,O75+((O75*(норми!$E$6))/100),O75+((O75*(норми!$E$7))/100))</f>
        <v>0</v>
      </c>
      <c r="AE75" s="113">
        <f>IFERROR(IF(P75&gt;0,0,ROUNDUP(норми!$F$4*G75,0)),"")</f>
        <v>0</v>
      </c>
      <c r="AF75" s="61"/>
      <c r="AG75" s="61"/>
      <c r="AH75" s="61"/>
      <c r="AI75" s="60">
        <f>IF(X75&gt;0,(X75*(норми!$J$4*F75)),0)</f>
        <v>0</v>
      </c>
      <c r="AJ75" s="60">
        <f>IF(V75="фах",норми!$K$4*F75,0)</f>
        <v>0</v>
      </c>
      <c r="AK75" s="60">
        <f>IF(V75="заг",норми!$L$4*F75,0)</f>
        <v>0</v>
      </c>
      <c r="AL75" s="60">
        <f>IF(W75="фах",норми!$M$4*F75,0)</f>
        <v>0</v>
      </c>
      <c r="AM75" s="60">
        <f>IF(W75="заг",норми!$N$4*F75,0)</f>
        <v>0</v>
      </c>
      <c r="AN75" s="60">
        <f>IF(T75&gt;0,G75*норми!$O$4,0)</f>
        <v>0</v>
      </c>
      <c r="AO75" s="60">
        <f>IF(U75&gt;0,G75*норми!$P$4,0)</f>
        <v>0</v>
      </c>
      <c r="AP75" s="60">
        <f>IF(U75="е.п.",ROUNDUP(G75*норми!$Q$4,0),0)</f>
        <v>0</v>
      </c>
      <c r="AQ75" s="60">
        <f>IF(U75="е.у.",ROUNDUP(G75*норми!$R$4,0),0)</f>
        <v>0</v>
      </c>
      <c r="AR75" s="113">
        <f>IF(R75="дп/др.(б)",ROUNDUP((F75*норми!$S$4)+(((норми!$S$10+норми!$S$11)*норми!$S$9)*F75),0),0)</f>
        <v>0</v>
      </c>
      <c r="AS75" s="60">
        <f>IF(S75="аб",ROUNDUP((норми!$T$4*G75)+(норми!$S$11*(норми!$T$9*F75)),0),0)</f>
        <v>0</v>
      </c>
      <c r="AT75" s="113">
        <f>IF(R75="дп/др.(м)",ROUNDUP((F75*норми!$U$4)+(((норми!$U$10+норми!$U$11)*норми!$U$9)*F75),0),0)</f>
        <v>0</v>
      </c>
      <c r="AU75" s="60">
        <f>IF(S75="ам",ROUNDUP((норми!$V$4*G75)+(норми!$U$11*(норми!$V$9*F75)),0),0)</f>
        <v>0</v>
      </c>
      <c r="AV75" s="43"/>
      <c r="AW75" s="60" t="str">
        <f t="shared" si="2"/>
        <v/>
      </c>
      <c r="AX75" s="43"/>
      <c r="AY75" s="60" t="str">
        <f>IF(P75&gt;0,IF(AX75="+",(норми!$X$4)*(P75*G75),""),"")</f>
        <v/>
      </c>
      <c r="AZ75" s="43"/>
      <c r="BA75" s="60" t="str">
        <f>IF(P75&gt;0,IF(AZ75="+",(норми!$X$4)*(P75*G75),""),"")</f>
        <v/>
      </c>
      <c r="BB75" s="43"/>
      <c r="BC75" s="60" t="str">
        <f>IF(P75&gt;0,IF(BB75="+",(норми!$Z$4)*(P75*F75),""),"")</f>
        <v/>
      </c>
      <c r="BD75" s="61"/>
      <c r="BE75" s="60">
        <f t="shared" si="7"/>
        <v>0</v>
      </c>
      <c r="BF75" s="44">
        <f t="shared" si="8"/>
        <v>0</v>
      </c>
    </row>
    <row r="76" spans="1:58" hidden="1" outlineLevel="1" x14ac:dyDescent="0.2">
      <c r="A76" s="20">
        <v>57</v>
      </c>
      <c r="B76" s="21"/>
      <c r="C76" s="21"/>
      <c r="D76" s="48"/>
      <c r="E76" s="21"/>
      <c r="F76" s="21"/>
      <c r="G76" s="21"/>
      <c r="H76" s="21"/>
      <c r="I76" s="21"/>
      <c r="J76" s="20"/>
      <c r="K76" s="22"/>
      <c r="L76" s="22"/>
      <c r="M76" s="22"/>
      <c r="N76" s="22"/>
      <c r="O76" s="22"/>
      <c r="P76" s="21"/>
      <c r="Q76" s="22"/>
      <c r="R76" s="22"/>
      <c r="S76" s="22"/>
      <c r="T76" s="22"/>
      <c r="U76" s="22"/>
      <c r="V76" s="22"/>
      <c r="W76" s="22"/>
      <c r="X76" s="48"/>
      <c r="Y76" s="23"/>
      <c r="Z76" s="59">
        <f t="shared" si="3"/>
        <v>0</v>
      </c>
      <c r="AA76" s="60">
        <f t="shared" si="4"/>
        <v>0</v>
      </c>
      <c r="AB76" s="60">
        <f t="shared" si="6"/>
        <v>0</v>
      </c>
      <c r="AC76" s="60">
        <f t="shared" si="5"/>
        <v>0</v>
      </c>
      <c r="AD76" s="60">
        <f>IF(D76&lt;=4,O76+((O76*(норми!$E$6))/100),O76+((O76*(норми!$E$7))/100))</f>
        <v>0</v>
      </c>
      <c r="AE76" s="113">
        <f>IFERROR(IF(P76&gt;0,0,ROUNDUP(норми!$F$4*G76,0)),"")</f>
        <v>0</v>
      </c>
      <c r="AF76" s="61"/>
      <c r="AG76" s="61"/>
      <c r="AH76" s="61"/>
      <c r="AI76" s="60">
        <f>IF(X76&gt;0,(X76*(норми!$J$4*F76)),0)</f>
        <v>0</v>
      </c>
      <c r="AJ76" s="60">
        <f>IF(V76="фах",норми!$K$4*F76,0)</f>
        <v>0</v>
      </c>
      <c r="AK76" s="60">
        <f>IF(V76="заг",норми!$L$4*F76,0)</f>
        <v>0</v>
      </c>
      <c r="AL76" s="60">
        <f>IF(W76="фах",норми!$M$4*F76,0)</f>
        <v>0</v>
      </c>
      <c r="AM76" s="60">
        <f>IF(W76="заг",норми!$N$4*F76,0)</f>
        <v>0</v>
      </c>
      <c r="AN76" s="60">
        <f>IF(T76&gt;0,G76*норми!$O$4,0)</f>
        <v>0</v>
      </c>
      <c r="AO76" s="60">
        <f>IF(U76&gt;0,G76*норми!$P$4,0)</f>
        <v>0</v>
      </c>
      <c r="AP76" s="60">
        <f>IF(U76="е.п.",ROUNDUP(G76*норми!$Q$4,0),0)</f>
        <v>0</v>
      </c>
      <c r="AQ76" s="60">
        <f>IF(U76="е.у.",ROUNDUP(G76*норми!$R$4,0),0)</f>
        <v>0</v>
      </c>
      <c r="AR76" s="113">
        <f>IF(R76="дп/др.(б)",ROUNDUP((F76*норми!$S$4)+(((норми!$S$10+норми!$S$11)*норми!$S$9)*F76),0),0)</f>
        <v>0</v>
      </c>
      <c r="AS76" s="60">
        <f>IF(S76="аб",ROUNDUP((норми!$T$4*G76)+(норми!$S$11*(норми!$T$9*F76)),0),0)</f>
        <v>0</v>
      </c>
      <c r="AT76" s="113">
        <f>IF(R76="дп/др.(м)",ROUNDUP((F76*норми!$U$4)+(((норми!$U$10+норми!$U$11)*норми!$U$9)*F76),0),0)</f>
        <v>0</v>
      </c>
      <c r="AU76" s="60">
        <f>IF(S76="ам",ROUNDUP((норми!$V$4*G76)+(норми!$U$11*(норми!$V$9*F76)),0),0)</f>
        <v>0</v>
      </c>
      <c r="AV76" s="43"/>
      <c r="AW76" s="60" t="str">
        <f t="shared" si="2"/>
        <v/>
      </c>
      <c r="AX76" s="43"/>
      <c r="AY76" s="60" t="str">
        <f>IF(P76&gt;0,IF(AX76="+",(норми!$X$4)*(P76*G76),""),"")</f>
        <v/>
      </c>
      <c r="AZ76" s="43"/>
      <c r="BA76" s="60" t="str">
        <f>IF(P76&gt;0,IF(AZ76="+",(норми!$X$4)*(P76*G76),""),"")</f>
        <v/>
      </c>
      <c r="BB76" s="43"/>
      <c r="BC76" s="60" t="str">
        <f>IF(P76&gt;0,IF(BB76="+",(норми!$Z$4)*(P76*F76),""),"")</f>
        <v/>
      </c>
      <c r="BD76" s="61"/>
      <c r="BE76" s="60">
        <f t="shared" si="7"/>
        <v>0</v>
      </c>
      <c r="BF76" s="44">
        <f t="shared" si="8"/>
        <v>0</v>
      </c>
    </row>
    <row r="77" spans="1:58" hidden="1" outlineLevel="1" x14ac:dyDescent="0.2">
      <c r="A77" s="20">
        <v>58</v>
      </c>
      <c r="B77" s="21"/>
      <c r="C77" s="21"/>
      <c r="D77" s="48"/>
      <c r="E77" s="21"/>
      <c r="F77" s="21"/>
      <c r="G77" s="21"/>
      <c r="H77" s="21"/>
      <c r="I77" s="21"/>
      <c r="J77" s="20"/>
      <c r="K77" s="22"/>
      <c r="L77" s="22"/>
      <c r="M77" s="22"/>
      <c r="N77" s="22"/>
      <c r="O77" s="22"/>
      <c r="P77" s="21"/>
      <c r="Q77" s="22"/>
      <c r="R77" s="22"/>
      <c r="S77" s="22"/>
      <c r="T77" s="22"/>
      <c r="U77" s="22"/>
      <c r="V77" s="22"/>
      <c r="W77" s="22"/>
      <c r="X77" s="48"/>
      <c r="Y77" s="23"/>
      <c r="Z77" s="59">
        <f t="shared" si="3"/>
        <v>0</v>
      </c>
      <c r="AA77" s="60">
        <f t="shared" si="4"/>
        <v>0</v>
      </c>
      <c r="AB77" s="60">
        <f t="shared" si="6"/>
        <v>0</v>
      </c>
      <c r="AC77" s="60">
        <f t="shared" si="5"/>
        <v>0</v>
      </c>
      <c r="AD77" s="60">
        <f>IF(D77&lt;=4,O77+((O77*(норми!$E$6))/100),O77+((O77*(норми!$E$7))/100))</f>
        <v>0</v>
      </c>
      <c r="AE77" s="113">
        <f>IFERROR(IF(P77&gt;0,0,ROUNDUP(норми!$F$4*G77,0)),"")</f>
        <v>0</v>
      </c>
      <c r="AF77" s="61"/>
      <c r="AG77" s="61"/>
      <c r="AH77" s="61"/>
      <c r="AI77" s="60">
        <f>IF(X77&gt;0,(X77*(норми!$J$4*F77)),0)</f>
        <v>0</v>
      </c>
      <c r="AJ77" s="60">
        <f>IF(V77="фах",норми!$K$4*F77,0)</f>
        <v>0</v>
      </c>
      <c r="AK77" s="60">
        <f>IF(V77="заг",норми!$L$4*F77,0)</f>
        <v>0</v>
      </c>
      <c r="AL77" s="60">
        <f>IF(W77="фах",норми!$M$4*F77,0)</f>
        <v>0</v>
      </c>
      <c r="AM77" s="60">
        <f>IF(W77="заг",норми!$N$4*F77,0)</f>
        <v>0</v>
      </c>
      <c r="AN77" s="60">
        <f>IF(T77&gt;0,G77*норми!$O$4,0)</f>
        <v>0</v>
      </c>
      <c r="AO77" s="60">
        <f>IF(U77&gt;0,G77*норми!$P$4,0)</f>
        <v>0</v>
      </c>
      <c r="AP77" s="60">
        <f>IF(U77="е.п.",ROUNDUP(G77*норми!$Q$4,0),0)</f>
        <v>0</v>
      </c>
      <c r="AQ77" s="60">
        <f>IF(U77="е.у.",ROUNDUP(G77*норми!$R$4,0),0)</f>
        <v>0</v>
      </c>
      <c r="AR77" s="113">
        <f>IF(R77="дп/др.(б)",ROUNDUP((F77*норми!$S$4)+(((норми!$S$10+норми!$S$11)*норми!$S$9)*F77),0),0)</f>
        <v>0</v>
      </c>
      <c r="AS77" s="60">
        <f>IF(S77="аб",ROUNDUP((норми!$T$4*G77)+(норми!$S$11*(норми!$T$9*F77)),0),0)</f>
        <v>0</v>
      </c>
      <c r="AT77" s="113">
        <f>IF(R77="дп/др.(м)",ROUNDUP((F77*норми!$U$4)+(((норми!$U$10+норми!$U$11)*норми!$U$9)*F77),0),0)</f>
        <v>0</v>
      </c>
      <c r="AU77" s="60">
        <f>IF(S77="ам",ROUNDUP((норми!$V$4*G77)+(норми!$U$11*(норми!$V$9*F77)),0),0)</f>
        <v>0</v>
      </c>
      <c r="AV77" s="43"/>
      <c r="AW77" s="60" t="str">
        <f t="shared" si="2"/>
        <v/>
      </c>
      <c r="AX77" s="43"/>
      <c r="AY77" s="60" t="str">
        <f>IF(P77&gt;0,IF(AX77="+",(норми!$X$4)*(P77*G77),""),"")</f>
        <v/>
      </c>
      <c r="AZ77" s="43"/>
      <c r="BA77" s="60" t="str">
        <f>IF(P77&gt;0,IF(AZ77="+",(норми!$X$4)*(P77*G77),""),"")</f>
        <v/>
      </c>
      <c r="BB77" s="43"/>
      <c r="BC77" s="60" t="str">
        <f>IF(P77&gt;0,IF(BB77="+",(норми!$Z$4)*(P77*F77),""),"")</f>
        <v/>
      </c>
      <c r="BD77" s="61"/>
      <c r="BE77" s="60">
        <f t="shared" si="7"/>
        <v>0</v>
      </c>
      <c r="BF77" s="44">
        <f t="shared" si="8"/>
        <v>0</v>
      </c>
    </row>
    <row r="78" spans="1:58" hidden="1" outlineLevel="1" x14ac:dyDescent="0.2">
      <c r="A78" s="20">
        <v>59</v>
      </c>
      <c r="B78" s="21"/>
      <c r="C78" s="21"/>
      <c r="D78" s="48"/>
      <c r="E78" s="21"/>
      <c r="F78" s="21"/>
      <c r="G78" s="21"/>
      <c r="H78" s="21"/>
      <c r="I78" s="21"/>
      <c r="J78" s="20"/>
      <c r="K78" s="22"/>
      <c r="L78" s="22"/>
      <c r="M78" s="22"/>
      <c r="N78" s="22"/>
      <c r="O78" s="22"/>
      <c r="P78" s="21"/>
      <c r="Q78" s="22"/>
      <c r="R78" s="22"/>
      <c r="S78" s="22"/>
      <c r="T78" s="22"/>
      <c r="U78" s="22"/>
      <c r="V78" s="22"/>
      <c r="W78" s="22"/>
      <c r="X78" s="48"/>
      <c r="Y78" s="23"/>
      <c r="Z78" s="59">
        <f t="shared" si="3"/>
        <v>0</v>
      </c>
      <c r="AA78" s="60">
        <f t="shared" si="4"/>
        <v>0</v>
      </c>
      <c r="AB78" s="60">
        <f t="shared" si="6"/>
        <v>0</v>
      </c>
      <c r="AC78" s="60">
        <f t="shared" si="5"/>
        <v>0</v>
      </c>
      <c r="AD78" s="60">
        <f>IF(D78&lt;=4,O78+((O78*(норми!$E$6))/100),O78+((O78*(норми!$E$7))/100))</f>
        <v>0</v>
      </c>
      <c r="AE78" s="113">
        <f>IFERROR(IF(P78&gt;0,0,ROUNDUP(норми!$F$4*G78,0)),"")</f>
        <v>0</v>
      </c>
      <c r="AF78" s="61"/>
      <c r="AG78" s="61"/>
      <c r="AH78" s="61"/>
      <c r="AI78" s="60">
        <f>IF(X78&gt;0,(X78*(норми!$J$4*F78)),0)</f>
        <v>0</v>
      </c>
      <c r="AJ78" s="60">
        <f>IF(V78="фах",норми!$K$4*F78,0)</f>
        <v>0</v>
      </c>
      <c r="AK78" s="60">
        <f>IF(V78="заг",норми!$L$4*F78,0)</f>
        <v>0</v>
      </c>
      <c r="AL78" s="60">
        <f>IF(W78="фах",норми!$M$4*F78,0)</f>
        <v>0</v>
      </c>
      <c r="AM78" s="60">
        <f>IF(W78="заг",норми!$N$4*F78,0)</f>
        <v>0</v>
      </c>
      <c r="AN78" s="60">
        <f>IF(T78&gt;0,G78*норми!$O$4,0)</f>
        <v>0</v>
      </c>
      <c r="AO78" s="60">
        <f>IF(U78&gt;0,G78*норми!$P$4,0)</f>
        <v>0</v>
      </c>
      <c r="AP78" s="60">
        <f>IF(U78="е.п.",ROUNDUP(G78*норми!$Q$4,0),0)</f>
        <v>0</v>
      </c>
      <c r="AQ78" s="60">
        <f>IF(U78="е.у.",ROUNDUP(G78*норми!$R$4,0),0)</f>
        <v>0</v>
      </c>
      <c r="AR78" s="113">
        <f>IF(R78="дп/др.(б)",ROUNDUP((F78*норми!$S$4)+(((норми!$S$10+норми!$S$11)*норми!$S$9)*F78),0),0)</f>
        <v>0</v>
      </c>
      <c r="AS78" s="60">
        <f>IF(S78="аб",ROUNDUP((норми!$T$4*G78)+(норми!$S$11*(норми!$T$9*F78)),0),0)</f>
        <v>0</v>
      </c>
      <c r="AT78" s="113">
        <f>IF(R78="дп/др.(м)",ROUNDUP((F78*норми!$U$4)+(((норми!$U$10+норми!$U$11)*норми!$U$9)*F78),0),0)</f>
        <v>0</v>
      </c>
      <c r="AU78" s="60">
        <f>IF(S78="ам",ROUNDUP((норми!$V$4*G78)+(норми!$U$11*(норми!$V$9*F78)),0),0)</f>
        <v>0</v>
      </c>
      <c r="AV78" s="43"/>
      <c r="AW78" s="60" t="str">
        <f t="shared" si="2"/>
        <v/>
      </c>
      <c r="AX78" s="43"/>
      <c r="AY78" s="60" t="str">
        <f>IF(P78&gt;0,IF(AX78="+",(норми!$X$4)*(P78*G78),""),"")</f>
        <v/>
      </c>
      <c r="AZ78" s="43"/>
      <c r="BA78" s="60" t="str">
        <f>IF(P78&gt;0,IF(AZ78="+",(норми!$X$4)*(P78*G78),""),"")</f>
        <v/>
      </c>
      <c r="BB78" s="43"/>
      <c r="BC78" s="60" t="str">
        <f>IF(P78&gt;0,IF(BB78="+",(норми!$Z$4)*(P78*F78),""),"")</f>
        <v/>
      </c>
      <c r="BD78" s="61"/>
      <c r="BE78" s="60">
        <f t="shared" si="7"/>
        <v>0</v>
      </c>
      <c r="BF78" s="44">
        <f t="shared" si="8"/>
        <v>0</v>
      </c>
    </row>
    <row r="79" spans="1:58" hidden="1" outlineLevel="1" x14ac:dyDescent="0.2">
      <c r="A79" s="20">
        <v>60</v>
      </c>
      <c r="B79" s="21"/>
      <c r="C79" s="21"/>
      <c r="D79" s="48"/>
      <c r="E79" s="21"/>
      <c r="F79" s="21"/>
      <c r="G79" s="21"/>
      <c r="H79" s="21"/>
      <c r="I79" s="21"/>
      <c r="J79" s="20"/>
      <c r="K79" s="22"/>
      <c r="L79" s="22"/>
      <c r="M79" s="22"/>
      <c r="N79" s="22"/>
      <c r="O79" s="22"/>
      <c r="P79" s="21"/>
      <c r="Q79" s="22"/>
      <c r="R79" s="22"/>
      <c r="S79" s="22"/>
      <c r="T79" s="22"/>
      <c r="U79" s="22"/>
      <c r="V79" s="22"/>
      <c r="W79" s="22"/>
      <c r="X79" s="48"/>
      <c r="Y79" s="23"/>
      <c r="Z79" s="59">
        <f t="shared" si="3"/>
        <v>0</v>
      </c>
      <c r="AA79" s="60">
        <f t="shared" si="4"/>
        <v>0</v>
      </c>
      <c r="AB79" s="60">
        <f t="shared" si="6"/>
        <v>0</v>
      </c>
      <c r="AC79" s="60">
        <f t="shared" si="5"/>
        <v>0</v>
      </c>
      <c r="AD79" s="60">
        <f>IF(D79&lt;=4,O79+((O79*(норми!$E$6))/100),O79+((O79*(норми!$E$7))/100))</f>
        <v>0</v>
      </c>
      <c r="AE79" s="113">
        <f>IFERROR(IF(P79&gt;0,0,ROUNDUP(норми!$F$4*G79,0)),"")</f>
        <v>0</v>
      </c>
      <c r="AF79" s="61"/>
      <c r="AG79" s="61"/>
      <c r="AH79" s="61"/>
      <c r="AI79" s="60">
        <f>IF(X79&gt;0,(X79*(норми!$J$4*F79)),0)</f>
        <v>0</v>
      </c>
      <c r="AJ79" s="60">
        <f>IF(V79="фах",норми!$K$4*F79,0)</f>
        <v>0</v>
      </c>
      <c r="AK79" s="60">
        <f>IF(V79="заг",норми!$L$4*F79,0)</f>
        <v>0</v>
      </c>
      <c r="AL79" s="60">
        <f>IF(W79="фах",норми!$M$4*F79,0)</f>
        <v>0</v>
      </c>
      <c r="AM79" s="60">
        <f>IF(W79="заг",норми!$N$4*F79,0)</f>
        <v>0</v>
      </c>
      <c r="AN79" s="60">
        <f>IF(T79&gt;0,G79*норми!$O$4,0)</f>
        <v>0</v>
      </c>
      <c r="AO79" s="60">
        <f>IF(U79&gt;0,G79*норми!$P$4,0)</f>
        <v>0</v>
      </c>
      <c r="AP79" s="60">
        <f>IF(U79="е.п.",ROUNDUP(G79*норми!$Q$4,0),0)</f>
        <v>0</v>
      </c>
      <c r="AQ79" s="60">
        <f>IF(U79="е.у.",ROUNDUP(G79*норми!$R$4,0),0)</f>
        <v>0</v>
      </c>
      <c r="AR79" s="113">
        <f>IF(R79="дп/др.(б)",ROUNDUP((F79*норми!$S$4)+(((норми!$S$10+норми!$S$11)*норми!$S$9)*F79),0),0)</f>
        <v>0</v>
      </c>
      <c r="AS79" s="60">
        <f>IF(S79="аб",ROUNDUP((норми!$T$4*G79)+(норми!$S$11*(норми!$T$9*F79)),0),0)</f>
        <v>0</v>
      </c>
      <c r="AT79" s="113">
        <f>IF(R79="дп/др.(м)",ROUNDUP((F79*норми!$U$4)+(((норми!$U$10+норми!$U$11)*норми!$U$9)*F79),0),0)</f>
        <v>0</v>
      </c>
      <c r="AU79" s="60">
        <f>IF(S79="ам",ROUNDUP((норми!$V$4*G79)+(норми!$U$11*(норми!$V$9*F79)),0),0)</f>
        <v>0</v>
      </c>
      <c r="AV79" s="43"/>
      <c r="AW79" s="60" t="str">
        <f t="shared" si="2"/>
        <v/>
      </c>
      <c r="AX79" s="43"/>
      <c r="AY79" s="60" t="str">
        <f>IF(P79&gt;0,IF(AX79="+",(норми!$X$4)*(P79*G79),""),"")</f>
        <v/>
      </c>
      <c r="AZ79" s="43"/>
      <c r="BA79" s="60" t="str">
        <f>IF(P79&gt;0,IF(AZ79="+",(норми!$X$4)*(P79*G79),""),"")</f>
        <v/>
      </c>
      <c r="BB79" s="43"/>
      <c r="BC79" s="60" t="str">
        <f>IF(P79&gt;0,IF(BB79="+",(норми!$Z$4)*(P79*F79),""),"")</f>
        <v/>
      </c>
      <c r="BD79" s="61"/>
      <c r="BE79" s="60">
        <f t="shared" si="7"/>
        <v>0</v>
      </c>
      <c r="BF79" s="44">
        <f t="shared" si="8"/>
        <v>0</v>
      </c>
    </row>
    <row r="80" spans="1:58" hidden="1" outlineLevel="1" x14ac:dyDescent="0.2">
      <c r="A80" s="20">
        <v>61</v>
      </c>
      <c r="B80" s="21"/>
      <c r="C80" s="21"/>
      <c r="D80" s="48"/>
      <c r="E80" s="21"/>
      <c r="F80" s="21"/>
      <c r="G80" s="21"/>
      <c r="H80" s="21"/>
      <c r="I80" s="21"/>
      <c r="J80" s="20"/>
      <c r="K80" s="22"/>
      <c r="L80" s="22"/>
      <c r="M80" s="22"/>
      <c r="N80" s="22"/>
      <c r="O80" s="22"/>
      <c r="P80" s="21"/>
      <c r="Q80" s="22"/>
      <c r="R80" s="22"/>
      <c r="S80" s="22"/>
      <c r="T80" s="22"/>
      <c r="U80" s="22"/>
      <c r="V80" s="22"/>
      <c r="W80" s="22"/>
      <c r="X80" s="48"/>
      <c r="Y80" s="23"/>
      <c r="Z80" s="59">
        <f t="shared" si="3"/>
        <v>0</v>
      </c>
      <c r="AA80" s="60">
        <f t="shared" si="4"/>
        <v>0</v>
      </c>
      <c r="AB80" s="60">
        <f t="shared" si="6"/>
        <v>0</v>
      </c>
      <c r="AC80" s="60">
        <f t="shared" si="5"/>
        <v>0</v>
      </c>
      <c r="AD80" s="60">
        <f>IF(D80&lt;=4,O80+((O80*(норми!$E$6))/100),O80+((O80*(норми!$E$7))/100))</f>
        <v>0</v>
      </c>
      <c r="AE80" s="113">
        <f>IFERROR(IF(P80&gt;0,0,ROUNDUP(норми!$F$4*G80,0)),"")</f>
        <v>0</v>
      </c>
      <c r="AF80" s="61"/>
      <c r="AG80" s="61"/>
      <c r="AH80" s="61"/>
      <c r="AI80" s="60">
        <f>IF(X80&gt;0,(X80*(норми!$J$4*F80)),0)</f>
        <v>0</v>
      </c>
      <c r="AJ80" s="60">
        <f>IF(V80="фах",норми!$K$4*F80,0)</f>
        <v>0</v>
      </c>
      <c r="AK80" s="60">
        <f>IF(V80="заг",норми!$L$4*F80,0)</f>
        <v>0</v>
      </c>
      <c r="AL80" s="60">
        <f>IF(W80="фах",норми!$M$4*F80,0)</f>
        <v>0</v>
      </c>
      <c r="AM80" s="60">
        <f>IF(W80="заг",норми!$N$4*F80,0)</f>
        <v>0</v>
      </c>
      <c r="AN80" s="60">
        <f>IF(T80&gt;0,G80*норми!$O$4,0)</f>
        <v>0</v>
      </c>
      <c r="AO80" s="60">
        <f>IF(U80&gt;0,G80*норми!$P$4,0)</f>
        <v>0</v>
      </c>
      <c r="AP80" s="60">
        <f>IF(U80="е.п.",ROUNDUP(G80*норми!$Q$4,0),0)</f>
        <v>0</v>
      </c>
      <c r="AQ80" s="60">
        <f>IF(U80="е.у.",ROUNDUP(G80*норми!$R$4,0),0)</f>
        <v>0</v>
      </c>
      <c r="AR80" s="113">
        <f>IF(R80="дп/др.(б)",ROUNDUP((F80*норми!$S$4)+(((норми!$S$10+норми!$S$11)*норми!$S$9)*F80),0),0)</f>
        <v>0</v>
      </c>
      <c r="AS80" s="60">
        <f>IF(S80="аб",ROUNDUP((норми!$T$4*G80)+(норми!$S$11*(норми!$T$9*F80)),0),0)</f>
        <v>0</v>
      </c>
      <c r="AT80" s="113">
        <f>IF(R80="дп/др.(м)",ROUNDUP((F80*норми!$U$4)+(((норми!$U$10+норми!$U$11)*норми!$U$9)*F80),0),0)</f>
        <v>0</v>
      </c>
      <c r="AU80" s="60">
        <f>IF(S80="ам",ROUNDUP((норми!$V$4*G80)+(норми!$U$11*(норми!$V$9*F80)),0),0)</f>
        <v>0</v>
      </c>
      <c r="AV80" s="43"/>
      <c r="AW80" s="60" t="str">
        <f t="shared" si="2"/>
        <v/>
      </c>
      <c r="AX80" s="43"/>
      <c r="AY80" s="60" t="str">
        <f>IF(P80&gt;0,IF(AX80="+",(норми!$X$4)*(P80*G80),""),"")</f>
        <v/>
      </c>
      <c r="AZ80" s="43"/>
      <c r="BA80" s="60" t="str">
        <f>IF(P80&gt;0,IF(AZ80="+",(норми!$X$4)*(P80*G80),""),"")</f>
        <v/>
      </c>
      <c r="BB80" s="43"/>
      <c r="BC80" s="60" t="str">
        <f>IF(P80&gt;0,IF(BB80="+",(норми!$Z$4)*(P80*F80),""),"")</f>
        <v/>
      </c>
      <c r="BD80" s="61"/>
      <c r="BE80" s="60">
        <f t="shared" si="7"/>
        <v>0</v>
      </c>
      <c r="BF80" s="44">
        <f t="shared" si="8"/>
        <v>0</v>
      </c>
    </row>
    <row r="81" spans="1:58" hidden="1" outlineLevel="1" x14ac:dyDescent="0.2">
      <c r="A81" s="20">
        <v>62</v>
      </c>
      <c r="B81" s="21"/>
      <c r="C81" s="21"/>
      <c r="D81" s="48"/>
      <c r="E81" s="21"/>
      <c r="F81" s="21"/>
      <c r="G81" s="21"/>
      <c r="H81" s="21"/>
      <c r="I81" s="21"/>
      <c r="J81" s="20"/>
      <c r="K81" s="22"/>
      <c r="L81" s="22"/>
      <c r="M81" s="22"/>
      <c r="N81" s="22"/>
      <c r="O81" s="22"/>
      <c r="P81" s="21"/>
      <c r="Q81" s="22"/>
      <c r="R81" s="22"/>
      <c r="S81" s="22"/>
      <c r="T81" s="22"/>
      <c r="U81" s="22"/>
      <c r="V81" s="22"/>
      <c r="W81" s="22"/>
      <c r="X81" s="48"/>
      <c r="Y81" s="23"/>
      <c r="Z81" s="59">
        <f t="shared" si="3"/>
        <v>0</v>
      </c>
      <c r="AA81" s="60">
        <f t="shared" si="4"/>
        <v>0</v>
      </c>
      <c r="AB81" s="60">
        <f t="shared" si="6"/>
        <v>0</v>
      </c>
      <c r="AC81" s="60">
        <f t="shared" si="5"/>
        <v>0</v>
      </c>
      <c r="AD81" s="60">
        <f>IF(D81&lt;=4,O81+((O81*(норми!$E$6))/100),O81+((O81*(норми!$E$7))/100))</f>
        <v>0</v>
      </c>
      <c r="AE81" s="113">
        <f>IFERROR(IF(P81&gt;0,0,ROUNDUP(норми!$F$4*G81,0)),"")</f>
        <v>0</v>
      </c>
      <c r="AF81" s="61"/>
      <c r="AG81" s="61"/>
      <c r="AH81" s="61"/>
      <c r="AI81" s="60">
        <f>IF(X81&gt;0,(X81*(норми!$J$4*F81)),0)</f>
        <v>0</v>
      </c>
      <c r="AJ81" s="60">
        <f>IF(V81="фах",норми!$K$4*F81,0)</f>
        <v>0</v>
      </c>
      <c r="AK81" s="60">
        <f>IF(V81="заг",норми!$L$4*F81,0)</f>
        <v>0</v>
      </c>
      <c r="AL81" s="60">
        <f>IF(W81="фах",норми!$M$4*F81,0)</f>
        <v>0</v>
      </c>
      <c r="AM81" s="60">
        <f>IF(W81="заг",норми!$N$4*F81,0)</f>
        <v>0</v>
      </c>
      <c r="AN81" s="60">
        <f>IF(T81&gt;0,G81*норми!$O$4,0)</f>
        <v>0</v>
      </c>
      <c r="AO81" s="60">
        <f>IF(U81&gt;0,G81*норми!$P$4,0)</f>
        <v>0</v>
      </c>
      <c r="AP81" s="60">
        <f>IF(U81="е.п.",ROUNDUP(G81*норми!$Q$4,0),0)</f>
        <v>0</v>
      </c>
      <c r="AQ81" s="60">
        <f>IF(U81="е.у.",ROUNDUP(G81*норми!$R$4,0),0)</f>
        <v>0</v>
      </c>
      <c r="AR81" s="113">
        <f>IF(R81="дп/др.(б)",ROUNDUP((F81*норми!$S$4)+(((норми!$S$10+норми!$S$11)*норми!$S$9)*F81),0),0)</f>
        <v>0</v>
      </c>
      <c r="AS81" s="60">
        <f>IF(S81="аб",ROUNDUP((норми!$T$4*G81)+(норми!$S$11*(норми!$T$9*F81)),0),0)</f>
        <v>0</v>
      </c>
      <c r="AT81" s="113">
        <f>IF(R81="дп/др.(м)",ROUNDUP((F81*норми!$U$4)+(((норми!$U$10+норми!$U$11)*норми!$U$9)*F81),0),0)</f>
        <v>0</v>
      </c>
      <c r="AU81" s="60">
        <f>IF(S81="ам",ROUNDUP((норми!$V$4*G81)+(норми!$U$11*(норми!$V$9*F81)),0),0)</f>
        <v>0</v>
      </c>
      <c r="AV81" s="43"/>
      <c r="AW81" s="60" t="str">
        <f t="shared" si="2"/>
        <v/>
      </c>
      <c r="AX81" s="43"/>
      <c r="AY81" s="60" t="str">
        <f>IF(P81&gt;0,IF(AX81="+",(норми!$X$4)*(P81*G81),""),"")</f>
        <v/>
      </c>
      <c r="AZ81" s="43"/>
      <c r="BA81" s="60" t="str">
        <f>IF(P81&gt;0,IF(AZ81="+",(норми!$X$4)*(P81*G81),""),"")</f>
        <v/>
      </c>
      <c r="BB81" s="43"/>
      <c r="BC81" s="60" t="str">
        <f>IF(P81&gt;0,IF(BB81="+",(норми!$Z$4)*(P81*F81),""),"")</f>
        <v/>
      </c>
      <c r="BD81" s="61"/>
      <c r="BE81" s="60">
        <f t="shared" si="7"/>
        <v>0</v>
      </c>
      <c r="BF81" s="44">
        <f t="shared" si="8"/>
        <v>0</v>
      </c>
    </row>
    <row r="82" spans="1:58" hidden="1" outlineLevel="1" x14ac:dyDescent="0.2">
      <c r="A82" s="20">
        <v>63</v>
      </c>
      <c r="B82" s="21"/>
      <c r="C82" s="21"/>
      <c r="D82" s="48"/>
      <c r="E82" s="21"/>
      <c r="F82" s="21"/>
      <c r="G82" s="21"/>
      <c r="H82" s="21"/>
      <c r="I82" s="21"/>
      <c r="J82" s="20"/>
      <c r="K82" s="22"/>
      <c r="L82" s="22"/>
      <c r="M82" s="22"/>
      <c r="N82" s="22"/>
      <c r="O82" s="22"/>
      <c r="P82" s="21"/>
      <c r="Q82" s="22"/>
      <c r="R82" s="22"/>
      <c r="S82" s="22"/>
      <c r="T82" s="22"/>
      <c r="U82" s="22"/>
      <c r="V82" s="22"/>
      <c r="W82" s="22"/>
      <c r="X82" s="48"/>
      <c r="Y82" s="23"/>
      <c r="Z82" s="59">
        <f t="shared" si="3"/>
        <v>0</v>
      </c>
      <c r="AA82" s="60">
        <f t="shared" si="4"/>
        <v>0</v>
      </c>
      <c r="AB82" s="60">
        <f t="shared" si="6"/>
        <v>0</v>
      </c>
      <c r="AC82" s="60">
        <f t="shared" si="5"/>
        <v>0</v>
      </c>
      <c r="AD82" s="60">
        <f>IF(D82&lt;=4,O82+((O82*(норми!$E$6))/100),O82+((O82*(норми!$E$7))/100))</f>
        <v>0</v>
      </c>
      <c r="AE82" s="113">
        <f>IFERROR(IF(P82&gt;0,0,ROUNDUP(норми!$F$4*G82,0)),"")</f>
        <v>0</v>
      </c>
      <c r="AF82" s="61"/>
      <c r="AG82" s="61"/>
      <c r="AH82" s="61"/>
      <c r="AI82" s="60">
        <f>IF(X82&gt;0,(X82*(норми!$J$4*F82)),0)</f>
        <v>0</v>
      </c>
      <c r="AJ82" s="60">
        <f>IF(V82="фах",норми!$K$4*F82,0)</f>
        <v>0</v>
      </c>
      <c r="AK82" s="60">
        <f>IF(V82="заг",норми!$L$4*F82,0)</f>
        <v>0</v>
      </c>
      <c r="AL82" s="60">
        <f>IF(W82="фах",норми!$M$4*F82,0)</f>
        <v>0</v>
      </c>
      <c r="AM82" s="60">
        <f>IF(W82="заг",норми!$N$4*F82,0)</f>
        <v>0</v>
      </c>
      <c r="AN82" s="60">
        <f>IF(T82&gt;0,G82*норми!$O$4,0)</f>
        <v>0</v>
      </c>
      <c r="AO82" s="60">
        <f>IF(U82&gt;0,G82*норми!$P$4,0)</f>
        <v>0</v>
      </c>
      <c r="AP82" s="60">
        <f>IF(U82="е.п.",ROUNDUP(G82*норми!$Q$4,0),0)</f>
        <v>0</v>
      </c>
      <c r="AQ82" s="60">
        <f>IF(U82="е.у.",ROUNDUP(G82*норми!$R$4,0),0)</f>
        <v>0</v>
      </c>
      <c r="AR82" s="113">
        <f>IF(R82="дп/др.(б)",ROUNDUP((F82*норми!$S$4)+(((норми!$S$10+норми!$S$11)*норми!$S$9)*F82),0),0)</f>
        <v>0</v>
      </c>
      <c r="AS82" s="60">
        <f>IF(S82="аб",ROUNDUP((норми!$T$4*G82)+(норми!$S$11*(норми!$T$9*F82)),0),0)</f>
        <v>0</v>
      </c>
      <c r="AT82" s="113">
        <f>IF(R82="дп/др.(м)",ROUNDUP((F82*норми!$U$4)+(((норми!$U$10+норми!$U$11)*норми!$U$9)*F82),0),0)</f>
        <v>0</v>
      </c>
      <c r="AU82" s="60">
        <f>IF(S82="ам",ROUNDUP((норми!$V$4*G82)+(норми!$U$11*(норми!$V$9*F82)),0),0)</f>
        <v>0</v>
      </c>
      <c r="AV82" s="43"/>
      <c r="AW82" s="60" t="str">
        <f t="shared" si="2"/>
        <v/>
      </c>
      <c r="AX82" s="43"/>
      <c r="AY82" s="60" t="str">
        <f>IF(P82&gt;0,IF(AX82="+",(норми!$X$4)*(P82*G82),""),"")</f>
        <v/>
      </c>
      <c r="AZ82" s="43"/>
      <c r="BA82" s="60" t="str">
        <f>IF(P82&gt;0,IF(AZ82="+",(норми!$X$4)*(P82*G82),""),"")</f>
        <v/>
      </c>
      <c r="BB82" s="43"/>
      <c r="BC82" s="60" t="str">
        <f>IF(P82&gt;0,IF(BB82="+",(норми!$Z$4)*(P82*F82),""),"")</f>
        <v/>
      </c>
      <c r="BD82" s="61"/>
      <c r="BE82" s="60">
        <f t="shared" si="7"/>
        <v>0</v>
      </c>
      <c r="BF82" s="44">
        <f t="shared" si="8"/>
        <v>0</v>
      </c>
    </row>
    <row r="83" spans="1:58" hidden="1" outlineLevel="1" x14ac:dyDescent="0.2">
      <c r="A83" s="20">
        <v>64</v>
      </c>
      <c r="B83" s="21"/>
      <c r="C83" s="21"/>
      <c r="D83" s="48"/>
      <c r="E83" s="21"/>
      <c r="F83" s="21"/>
      <c r="G83" s="21"/>
      <c r="H83" s="21"/>
      <c r="I83" s="21"/>
      <c r="J83" s="20"/>
      <c r="K83" s="22"/>
      <c r="L83" s="22"/>
      <c r="M83" s="22"/>
      <c r="N83" s="22"/>
      <c r="O83" s="22"/>
      <c r="P83" s="21"/>
      <c r="Q83" s="22"/>
      <c r="R83" s="22"/>
      <c r="S83" s="22"/>
      <c r="T83" s="22"/>
      <c r="U83" s="22"/>
      <c r="V83" s="22"/>
      <c r="W83" s="22"/>
      <c r="X83" s="48"/>
      <c r="Y83" s="23"/>
      <c r="Z83" s="59">
        <f t="shared" si="3"/>
        <v>0</v>
      </c>
      <c r="AA83" s="60">
        <f t="shared" si="4"/>
        <v>0</v>
      </c>
      <c r="AB83" s="60">
        <f t="shared" si="6"/>
        <v>0</v>
      </c>
      <c r="AC83" s="60">
        <f t="shared" si="5"/>
        <v>0</v>
      </c>
      <c r="AD83" s="60">
        <f>IF(D83&lt;=4,O83+((O83*(норми!$E$6))/100),O83+((O83*(норми!$E$7))/100))</f>
        <v>0</v>
      </c>
      <c r="AE83" s="113">
        <f>IFERROR(IF(P83&gt;0,0,ROUNDUP(норми!$F$4*G83,0)),"")</f>
        <v>0</v>
      </c>
      <c r="AF83" s="61"/>
      <c r="AG83" s="61"/>
      <c r="AH83" s="61"/>
      <c r="AI83" s="60">
        <f>IF(X83&gt;0,(X83*(норми!$J$4*F83)),0)</f>
        <v>0</v>
      </c>
      <c r="AJ83" s="60">
        <f>IF(V83="фах",норми!$K$4*F83,0)</f>
        <v>0</v>
      </c>
      <c r="AK83" s="60">
        <f>IF(V83="заг",норми!$L$4*F83,0)</f>
        <v>0</v>
      </c>
      <c r="AL83" s="60">
        <f>IF(W83="фах",норми!$M$4*F83,0)</f>
        <v>0</v>
      </c>
      <c r="AM83" s="60">
        <f>IF(W83="заг",норми!$N$4*F83,0)</f>
        <v>0</v>
      </c>
      <c r="AN83" s="60">
        <f>IF(T83&gt;0,G83*норми!$O$4,0)</f>
        <v>0</v>
      </c>
      <c r="AO83" s="60">
        <f>IF(U83&gt;0,G83*норми!$P$4,0)</f>
        <v>0</v>
      </c>
      <c r="AP83" s="60">
        <f>IF(U83="е.п.",ROUNDUP(G83*норми!$Q$4,0),0)</f>
        <v>0</v>
      </c>
      <c r="AQ83" s="60">
        <f>IF(U83="е.у.",ROUNDUP(G83*норми!$R$4,0),0)</f>
        <v>0</v>
      </c>
      <c r="AR83" s="113">
        <f>IF(R83="дп/др.(б)",ROUNDUP((F83*норми!$S$4)+(((норми!$S$10+норми!$S$11)*норми!$S$9)*F83),0),0)</f>
        <v>0</v>
      </c>
      <c r="AS83" s="60">
        <f>IF(S83="аб",ROUNDUP((норми!$T$4*G83)+(норми!$S$11*(норми!$T$9*F83)),0),0)</f>
        <v>0</v>
      </c>
      <c r="AT83" s="113">
        <f>IF(R83="дп/др.(м)",ROUNDUP((F83*норми!$U$4)+(((норми!$U$10+норми!$U$11)*норми!$U$9)*F83),0),0)</f>
        <v>0</v>
      </c>
      <c r="AU83" s="60">
        <f>IF(S83="ам",ROUNDUP((норми!$V$4*G83)+(норми!$U$11*(норми!$V$9*F83)),0),0)</f>
        <v>0</v>
      </c>
      <c r="AV83" s="43"/>
      <c r="AW83" s="60" t="str">
        <f t="shared" si="2"/>
        <v/>
      </c>
      <c r="AX83" s="43"/>
      <c r="AY83" s="60" t="str">
        <f>IF(P83&gt;0,IF(AX83="+",(норми!$X$4)*(P83*G83),""),"")</f>
        <v/>
      </c>
      <c r="AZ83" s="43"/>
      <c r="BA83" s="60" t="str">
        <f>IF(P83&gt;0,IF(AZ83="+",(норми!$X$4)*(P83*G83),""),"")</f>
        <v/>
      </c>
      <c r="BB83" s="43"/>
      <c r="BC83" s="60" t="str">
        <f>IF(P83&gt;0,IF(BB83="+",(норми!$Z$4)*(P83*F83),""),"")</f>
        <v/>
      </c>
      <c r="BD83" s="61"/>
      <c r="BE83" s="60">
        <f t="shared" si="7"/>
        <v>0</v>
      </c>
      <c r="BF83" s="44">
        <f t="shared" si="8"/>
        <v>0</v>
      </c>
    </row>
    <row r="84" spans="1:58" hidden="1" outlineLevel="1" x14ac:dyDescent="0.2">
      <c r="A84" s="20">
        <v>65</v>
      </c>
      <c r="B84" s="21"/>
      <c r="C84" s="21"/>
      <c r="D84" s="48"/>
      <c r="E84" s="21"/>
      <c r="F84" s="21"/>
      <c r="G84" s="21"/>
      <c r="H84" s="21"/>
      <c r="I84" s="21"/>
      <c r="J84" s="20"/>
      <c r="K84" s="22"/>
      <c r="L84" s="22"/>
      <c r="M84" s="22"/>
      <c r="N84" s="22"/>
      <c r="O84" s="22"/>
      <c r="P84" s="21"/>
      <c r="Q84" s="22"/>
      <c r="R84" s="22"/>
      <c r="S84" s="22"/>
      <c r="T84" s="22"/>
      <c r="U84" s="22"/>
      <c r="V84" s="22"/>
      <c r="W84" s="22"/>
      <c r="X84" s="48"/>
      <c r="Y84" s="23"/>
      <c r="Z84" s="59">
        <f t="shared" si="3"/>
        <v>0</v>
      </c>
      <c r="AA84" s="60">
        <f t="shared" si="4"/>
        <v>0</v>
      </c>
      <c r="AB84" s="60">
        <f t="shared" si="6"/>
        <v>0</v>
      </c>
      <c r="AC84" s="60">
        <f t="shared" si="5"/>
        <v>0</v>
      </c>
      <c r="AD84" s="60">
        <f>IF(D84&lt;=4,O84+((O84*(норми!$E$6))/100),O84+((O84*(норми!$E$7))/100))</f>
        <v>0</v>
      </c>
      <c r="AE84" s="113">
        <f>IFERROR(IF(P84&gt;0,0,ROUNDUP(норми!$F$4*G84,0)),"")</f>
        <v>0</v>
      </c>
      <c r="AF84" s="61"/>
      <c r="AG84" s="61"/>
      <c r="AH84" s="61"/>
      <c r="AI84" s="60">
        <f>IF(X84&gt;0,(X84*(норми!$J$4*F84)),0)</f>
        <v>0</v>
      </c>
      <c r="AJ84" s="60">
        <f>IF(V84="фах",норми!$K$4*F84,0)</f>
        <v>0</v>
      </c>
      <c r="AK84" s="60">
        <f>IF(V84="заг",норми!$L$4*F84,0)</f>
        <v>0</v>
      </c>
      <c r="AL84" s="60">
        <f>IF(W84="фах",норми!$M$4*F84,0)</f>
        <v>0</v>
      </c>
      <c r="AM84" s="60">
        <f>IF(W84="заг",норми!$N$4*F84,0)</f>
        <v>0</v>
      </c>
      <c r="AN84" s="60">
        <f>IF(T84&gt;0,G84*норми!$O$4,0)</f>
        <v>0</v>
      </c>
      <c r="AO84" s="60">
        <f>IF(U84&gt;0,G84*норми!$P$4,0)</f>
        <v>0</v>
      </c>
      <c r="AP84" s="60">
        <f>IF(U84="е.п.",ROUNDUP(G84*норми!$Q$4,0),0)</f>
        <v>0</v>
      </c>
      <c r="AQ84" s="60">
        <f>IF(U84="е.у.",ROUNDUP(G84*норми!$R$4,0),0)</f>
        <v>0</v>
      </c>
      <c r="AR84" s="113">
        <f>IF(R84="дп/др.(б)",ROUNDUP((F84*норми!$S$4)+(((норми!$S$10+норми!$S$11)*норми!$S$9)*F84),0),0)</f>
        <v>0</v>
      </c>
      <c r="AS84" s="60">
        <f>IF(S84="аб",ROUNDUP((норми!$T$4*G84)+(норми!$S$11*(норми!$T$9*F84)),0),0)</f>
        <v>0</v>
      </c>
      <c r="AT84" s="113">
        <f>IF(R84="дп/др.(м)",ROUNDUP((F84*норми!$U$4)+(((норми!$U$10+норми!$U$11)*норми!$U$9)*F84),0),0)</f>
        <v>0</v>
      </c>
      <c r="AU84" s="60">
        <f>IF(S84="ам",ROUNDUP((норми!$V$4*G84)+(норми!$U$11*(норми!$V$9*F84)),0),0)</f>
        <v>0</v>
      </c>
      <c r="AV84" s="43"/>
      <c r="AW84" s="60" t="str">
        <f t="shared" si="2"/>
        <v/>
      </c>
      <c r="AX84" s="43"/>
      <c r="AY84" s="60" t="str">
        <f>IF(P84&gt;0,IF(AX84="+",(норми!$X$4)*(P84*G84),""),"")</f>
        <v/>
      </c>
      <c r="AZ84" s="43"/>
      <c r="BA84" s="60" t="str">
        <f>IF(P84&gt;0,IF(AZ84="+",(норми!$X$4)*(P84*G84),""),"")</f>
        <v/>
      </c>
      <c r="BB84" s="43"/>
      <c r="BC84" s="60" t="str">
        <f>IF(P84&gt;0,IF(BB84="+",(норми!$Z$4)*(P84*F84),""),"")</f>
        <v/>
      </c>
      <c r="BD84" s="61"/>
      <c r="BE84" s="60">
        <f t="shared" ref="BE84:BE119" si="9">Y84</f>
        <v>0</v>
      </c>
      <c r="BF84" s="44">
        <f t="shared" ref="BF84:BF115" si="10">IFERROR(SUM(Z84:BE84),"")</f>
        <v>0</v>
      </c>
    </row>
    <row r="85" spans="1:58" hidden="1" outlineLevel="1" x14ac:dyDescent="0.2">
      <c r="A85" s="20">
        <v>66</v>
      </c>
      <c r="B85" s="21"/>
      <c r="C85" s="21"/>
      <c r="D85" s="48"/>
      <c r="E85" s="21"/>
      <c r="F85" s="21"/>
      <c r="G85" s="21"/>
      <c r="H85" s="21"/>
      <c r="I85" s="21"/>
      <c r="J85" s="20"/>
      <c r="K85" s="22"/>
      <c r="L85" s="22"/>
      <c r="M85" s="22"/>
      <c r="N85" s="22"/>
      <c r="O85" s="22"/>
      <c r="P85" s="21"/>
      <c r="Q85" s="22"/>
      <c r="R85" s="22"/>
      <c r="S85" s="22"/>
      <c r="T85" s="22"/>
      <c r="U85" s="22"/>
      <c r="V85" s="22"/>
      <c r="W85" s="22"/>
      <c r="X85" s="48"/>
      <c r="Y85" s="23"/>
      <c r="Z85" s="59">
        <f t="shared" si="3"/>
        <v>0</v>
      </c>
      <c r="AA85" s="60">
        <f t="shared" si="4"/>
        <v>0</v>
      </c>
      <c r="AB85" s="60">
        <f t="shared" si="6"/>
        <v>0</v>
      </c>
      <c r="AC85" s="60">
        <f t="shared" si="5"/>
        <v>0</v>
      </c>
      <c r="AD85" s="60">
        <f>IF(D85&lt;=4,O85+((O85*(норми!$E$6))/100),O85+((O85*(норми!$E$7))/100))</f>
        <v>0</v>
      </c>
      <c r="AE85" s="113">
        <f>IFERROR(IF(P85&gt;0,0,ROUNDUP(норми!$F$4*G85,0)),"")</f>
        <v>0</v>
      </c>
      <c r="AF85" s="61"/>
      <c r="AG85" s="61"/>
      <c r="AH85" s="61"/>
      <c r="AI85" s="60">
        <f>IF(X85&gt;0,(X85*(норми!$J$4*F85)),0)</f>
        <v>0</v>
      </c>
      <c r="AJ85" s="60">
        <f>IF(V85="фах",норми!$K$4*F85,0)</f>
        <v>0</v>
      </c>
      <c r="AK85" s="60">
        <f>IF(V85="заг",норми!$L$4*F85,0)</f>
        <v>0</v>
      </c>
      <c r="AL85" s="60">
        <f>IF(W85="фах",норми!$M$4*F85,0)</f>
        <v>0</v>
      </c>
      <c r="AM85" s="60">
        <f>IF(W85="заг",норми!$N$4*F85,0)</f>
        <v>0</v>
      </c>
      <c r="AN85" s="60">
        <f>IF(T85&gt;0,G85*норми!$O$4,0)</f>
        <v>0</v>
      </c>
      <c r="AO85" s="60">
        <f>IF(U85&gt;0,G85*норми!$P$4,0)</f>
        <v>0</v>
      </c>
      <c r="AP85" s="60">
        <f>IF(U85="е.п.",ROUNDUP(G85*норми!$Q$4,0),0)</f>
        <v>0</v>
      </c>
      <c r="AQ85" s="60">
        <f>IF(U85="е.у.",ROUNDUP(G85*норми!$R$4,0),0)</f>
        <v>0</v>
      </c>
      <c r="AR85" s="113">
        <f>IF(R85="дп/др.(б)",ROUNDUP((F85*норми!$S$4)+(((норми!$S$10+норми!$S$11)*норми!$S$9)*F85),0),0)</f>
        <v>0</v>
      </c>
      <c r="AS85" s="60">
        <f>IF(S85="аб",ROUNDUP((норми!$T$4*G85)+(норми!$S$11*(норми!$T$9*F85)),0),0)</f>
        <v>0</v>
      </c>
      <c r="AT85" s="113">
        <f>IF(R85="дп/др.(м)",ROUNDUP((F85*норми!$U$4)+(((норми!$U$10+норми!$U$11)*норми!$U$9)*F85),0),0)</f>
        <v>0</v>
      </c>
      <c r="AU85" s="60">
        <f>IF(S85="ам",ROUNDUP((норми!$V$4*G85)+(норми!$U$11*(норми!$V$9*F85)),0),0)</f>
        <v>0</v>
      </c>
      <c r="AV85" s="43"/>
      <c r="AW85" s="60" t="str">
        <f t="shared" ref="AW85:AW119" si="11">IF(P85&gt;0,IF(AV85="+",(P85*5*G85),""),"")</f>
        <v/>
      </c>
      <c r="AX85" s="43"/>
      <c r="AY85" s="60" t="str">
        <f>IF(P85&gt;0,IF(AX85="+",(норми!$X$4)*(P85*G85),""),"")</f>
        <v/>
      </c>
      <c r="AZ85" s="43"/>
      <c r="BA85" s="60" t="str">
        <f>IF(P85&gt;0,IF(AZ85="+",(норми!$X$4)*(P85*G85),""),"")</f>
        <v/>
      </c>
      <c r="BB85" s="43"/>
      <c r="BC85" s="60" t="str">
        <f>IF(P85&gt;0,IF(BB85="+",(норми!$Z$4)*(P85*F85),""),"")</f>
        <v/>
      </c>
      <c r="BD85" s="61"/>
      <c r="BE85" s="60">
        <f t="shared" si="9"/>
        <v>0</v>
      </c>
      <c r="BF85" s="44">
        <f t="shared" si="10"/>
        <v>0</v>
      </c>
    </row>
    <row r="86" spans="1:58" hidden="1" outlineLevel="1" x14ac:dyDescent="0.2">
      <c r="A86" s="20">
        <v>67</v>
      </c>
      <c r="B86" s="21"/>
      <c r="C86" s="21"/>
      <c r="D86" s="48"/>
      <c r="E86" s="21"/>
      <c r="F86" s="21"/>
      <c r="G86" s="21"/>
      <c r="H86" s="21"/>
      <c r="I86" s="21"/>
      <c r="J86" s="20"/>
      <c r="K86" s="22"/>
      <c r="L86" s="22"/>
      <c r="M86" s="22"/>
      <c r="N86" s="22"/>
      <c r="O86" s="22"/>
      <c r="P86" s="21"/>
      <c r="Q86" s="22"/>
      <c r="R86" s="22"/>
      <c r="S86" s="22"/>
      <c r="T86" s="22"/>
      <c r="U86" s="22"/>
      <c r="V86" s="22"/>
      <c r="W86" s="22"/>
      <c r="X86" s="48"/>
      <c r="Y86" s="23"/>
      <c r="Z86" s="59">
        <f t="shared" ref="Z86:Z119" si="12">K86</f>
        <v>0</v>
      </c>
      <c r="AA86" s="60">
        <f t="shared" ref="AA86:AA119" si="13">L86</f>
        <v>0</v>
      </c>
      <c r="AB86" s="60">
        <f t="shared" ref="AB86:AB119" si="14">M86*I86</f>
        <v>0</v>
      </c>
      <c r="AC86" s="60">
        <f t="shared" ref="AC86:AC119" si="15">N86</f>
        <v>0</v>
      </c>
      <c r="AD86" s="60">
        <f>IF(D86&lt;=4,O86+((O86*(норми!$E$6))/100),O86+((O86*(норми!$E$7))/100))</f>
        <v>0</v>
      </c>
      <c r="AE86" s="113">
        <f>IFERROR(IF(P86&gt;0,0,ROUNDUP(норми!$F$4*G86,0)),"")</f>
        <v>0</v>
      </c>
      <c r="AF86" s="61"/>
      <c r="AG86" s="61"/>
      <c r="AH86" s="61"/>
      <c r="AI86" s="60">
        <f>IF(X86&gt;0,(X86*(норми!$J$4*F86)),0)</f>
        <v>0</v>
      </c>
      <c r="AJ86" s="60">
        <f>IF(V86="фах",норми!$K$4*F86,0)</f>
        <v>0</v>
      </c>
      <c r="AK86" s="60">
        <f>IF(V86="заг",норми!$L$4*F86,0)</f>
        <v>0</v>
      </c>
      <c r="AL86" s="60">
        <f>IF(W86="фах",норми!$M$4*F86,0)</f>
        <v>0</v>
      </c>
      <c r="AM86" s="60">
        <f>IF(W86="заг",норми!$N$4*F86,0)</f>
        <v>0</v>
      </c>
      <c r="AN86" s="60">
        <f>IF(T86&gt;0,G86*норми!$O$4,0)</f>
        <v>0</v>
      </c>
      <c r="AO86" s="60">
        <f>IF(U86&gt;0,G86*норми!$P$4,0)</f>
        <v>0</v>
      </c>
      <c r="AP86" s="60">
        <f>IF(U86="е.п.",ROUNDUP(G86*норми!$Q$4,0),0)</f>
        <v>0</v>
      </c>
      <c r="AQ86" s="60">
        <f>IF(U86="е.у.",ROUNDUP(G86*норми!$R$4,0),0)</f>
        <v>0</v>
      </c>
      <c r="AR86" s="113">
        <f>IF(R86="дп/др.(б)",ROUNDUP((F86*норми!$S$4)+(((норми!$S$10+норми!$S$11)*норми!$S$9)*F86),0),0)</f>
        <v>0</v>
      </c>
      <c r="AS86" s="60">
        <f>IF(S86="аб",ROUNDUP((норми!$T$4*G86)+(норми!$S$11*(норми!$T$9*F86)),0),0)</f>
        <v>0</v>
      </c>
      <c r="AT86" s="113">
        <f>IF(R86="дп/др.(м)",ROUNDUP((F86*норми!$U$4)+(((норми!$U$10+норми!$U$11)*норми!$U$9)*F86),0),0)</f>
        <v>0</v>
      </c>
      <c r="AU86" s="60">
        <f>IF(S86="ам",ROUNDUP((норми!$V$4*G86)+(норми!$U$11*(норми!$V$9*F86)),0),0)</f>
        <v>0</v>
      </c>
      <c r="AV86" s="43"/>
      <c r="AW86" s="60" t="str">
        <f t="shared" si="11"/>
        <v/>
      </c>
      <c r="AX86" s="43"/>
      <c r="AY86" s="60" t="str">
        <f>IF(P86&gt;0,IF(AX86="+",(норми!$X$4)*(P86*G86),""),"")</f>
        <v/>
      </c>
      <c r="AZ86" s="43"/>
      <c r="BA86" s="60" t="str">
        <f>IF(P86&gt;0,IF(AZ86="+",(норми!$X$4)*(P86*G86),""),"")</f>
        <v/>
      </c>
      <c r="BB86" s="43"/>
      <c r="BC86" s="60" t="str">
        <f>IF(P86&gt;0,IF(BB86="+",(норми!$Z$4)*(P86*F86),""),"")</f>
        <v/>
      </c>
      <c r="BD86" s="61"/>
      <c r="BE86" s="60">
        <f t="shared" si="9"/>
        <v>0</v>
      </c>
      <c r="BF86" s="44">
        <f t="shared" si="10"/>
        <v>0</v>
      </c>
    </row>
    <row r="87" spans="1:58" hidden="1" outlineLevel="1" x14ac:dyDescent="0.2">
      <c r="A87" s="20">
        <v>68</v>
      </c>
      <c r="B87" s="21"/>
      <c r="C87" s="21"/>
      <c r="D87" s="48"/>
      <c r="E87" s="21"/>
      <c r="F87" s="21"/>
      <c r="G87" s="21"/>
      <c r="H87" s="21"/>
      <c r="I87" s="21"/>
      <c r="J87" s="20"/>
      <c r="K87" s="22"/>
      <c r="L87" s="22"/>
      <c r="M87" s="22"/>
      <c r="N87" s="22"/>
      <c r="O87" s="22"/>
      <c r="P87" s="21"/>
      <c r="Q87" s="22"/>
      <c r="R87" s="22"/>
      <c r="S87" s="22"/>
      <c r="T87" s="22"/>
      <c r="U87" s="22"/>
      <c r="V87" s="22"/>
      <c r="W87" s="22"/>
      <c r="X87" s="48"/>
      <c r="Y87" s="23"/>
      <c r="Z87" s="59">
        <f t="shared" si="12"/>
        <v>0</v>
      </c>
      <c r="AA87" s="60">
        <f t="shared" si="13"/>
        <v>0</v>
      </c>
      <c r="AB87" s="60">
        <f t="shared" si="14"/>
        <v>0</v>
      </c>
      <c r="AC87" s="60">
        <f t="shared" si="15"/>
        <v>0</v>
      </c>
      <c r="AD87" s="60">
        <f>IF(D87&lt;=4,O87+((O87*(норми!$E$6))/100),O87+((O87*(норми!$E$7))/100))</f>
        <v>0</v>
      </c>
      <c r="AE87" s="113">
        <f>IFERROR(IF(P87&gt;0,0,ROUNDUP(норми!$F$4*G87,0)),"")</f>
        <v>0</v>
      </c>
      <c r="AF87" s="61"/>
      <c r="AG87" s="61"/>
      <c r="AH87" s="61"/>
      <c r="AI87" s="60">
        <f>IF(X87&gt;0,(X87*(норми!$J$4*F87)),0)</f>
        <v>0</v>
      </c>
      <c r="AJ87" s="60">
        <f>IF(V87="фах",норми!$K$4*F87,0)</f>
        <v>0</v>
      </c>
      <c r="AK87" s="60">
        <f>IF(V87="заг",норми!$L$4*F87,0)</f>
        <v>0</v>
      </c>
      <c r="AL87" s="60">
        <f>IF(W87="фах",норми!$M$4*F87,0)</f>
        <v>0</v>
      </c>
      <c r="AM87" s="60">
        <f>IF(W87="заг",норми!$N$4*F87,0)</f>
        <v>0</v>
      </c>
      <c r="AN87" s="60">
        <f>IF(T87&gt;0,G87*норми!$O$4,0)</f>
        <v>0</v>
      </c>
      <c r="AO87" s="60">
        <f>IF(U87&gt;0,G87*норми!$P$4,0)</f>
        <v>0</v>
      </c>
      <c r="AP87" s="60">
        <f>IF(U87="е.п.",ROUNDUP(G87*норми!$Q$4,0),0)</f>
        <v>0</v>
      </c>
      <c r="AQ87" s="60">
        <f>IF(U87="е.у.",ROUNDUP(G87*норми!$R$4,0),0)</f>
        <v>0</v>
      </c>
      <c r="AR87" s="113">
        <f>IF(R87="дп/др.(б)",ROUNDUP((F87*норми!$S$4)+(((норми!$S$10+норми!$S$11)*норми!$S$9)*F87),0),0)</f>
        <v>0</v>
      </c>
      <c r="AS87" s="60">
        <f>IF(S87="аб",ROUNDUP((норми!$T$4*G87)+(норми!$S$11*(норми!$T$9*F87)),0),0)</f>
        <v>0</v>
      </c>
      <c r="AT87" s="113">
        <f>IF(R87="дп/др.(м)",ROUNDUP((F87*норми!$U$4)+(((норми!$U$10+норми!$U$11)*норми!$U$9)*F87),0),0)</f>
        <v>0</v>
      </c>
      <c r="AU87" s="60">
        <f>IF(S87="ам",ROUNDUP((норми!$V$4*G87)+(норми!$U$11*(норми!$V$9*F87)),0),0)</f>
        <v>0</v>
      </c>
      <c r="AV87" s="43"/>
      <c r="AW87" s="60" t="str">
        <f t="shared" si="11"/>
        <v/>
      </c>
      <c r="AX87" s="43"/>
      <c r="AY87" s="60" t="str">
        <f>IF(P87&gt;0,IF(AX87="+",(норми!$X$4)*(P87*G87),""),"")</f>
        <v/>
      </c>
      <c r="AZ87" s="43"/>
      <c r="BA87" s="60" t="str">
        <f>IF(P87&gt;0,IF(AZ87="+",(норми!$X$4)*(P87*G87),""),"")</f>
        <v/>
      </c>
      <c r="BB87" s="43"/>
      <c r="BC87" s="60" t="str">
        <f>IF(P87&gt;0,IF(BB87="+",(норми!$Z$4)*(P87*F87),""),"")</f>
        <v/>
      </c>
      <c r="BD87" s="61"/>
      <c r="BE87" s="60">
        <f t="shared" si="9"/>
        <v>0</v>
      </c>
      <c r="BF87" s="44">
        <f t="shared" si="10"/>
        <v>0</v>
      </c>
    </row>
    <row r="88" spans="1:58" hidden="1" outlineLevel="1" x14ac:dyDescent="0.2">
      <c r="A88" s="20">
        <v>69</v>
      </c>
      <c r="B88" s="21"/>
      <c r="C88" s="21"/>
      <c r="D88" s="48"/>
      <c r="E88" s="21"/>
      <c r="F88" s="21"/>
      <c r="G88" s="21"/>
      <c r="H88" s="21"/>
      <c r="I88" s="21"/>
      <c r="J88" s="20"/>
      <c r="K88" s="22"/>
      <c r="L88" s="22"/>
      <c r="M88" s="22"/>
      <c r="N88" s="22"/>
      <c r="O88" s="22"/>
      <c r="P88" s="21"/>
      <c r="Q88" s="22"/>
      <c r="R88" s="22"/>
      <c r="S88" s="22"/>
      <c r="T88" s="22"/>
      <c r="U88" s="22"/>
      <c r="V88" s="22"/>
      <c r="W88" s="22"/>
      <c r="X88" s="48"/>
      <c r="Y88" s="23"/>
      <c r="Z88" s="59">
        <f t="shared" si="12"/>
        <v>0</v>
      </c>
      <c r="AA88" s="60">
        <f t="shared" si="13"/>
        <v>0</v>
      </c>
      <c r="AB88" s="60">
        <f t="shared" si="14"/>
        <v>0</v>
      </c>
      <c r="AC88" s="60">
        <f t="shared" si="15"/>
        <v>0</v>
      </c>
      <c r="AD88" s="60">
        <f>IF(D88&lt;=4,O88+((O88*(норми!$E$6))/100),O88+((O88*(норми!$E$7))/100))</f>
        <v>0</v>
      </c>
      <c r="AE88" s="113">
        <f>IFERROR(IF(P88&gt;0,0,ROUNDUP(норми!$F$4*G88,0)),"")</f>
        <v>0</v>
      </c>
      <c r="AF88" s="61"/>
      <c r="AG88" s="61"/>
      <c r="AH88" s="61"/>
      <c r="AI88" s="60">
        <f>IF(X88&gt;0,(X88*(норми!$J$4*F88)),0)</f>
        <v>0</v>
      </c>
      <c r="AJ88" s="60">
        <f>IF(V88="фах",норми!$K$4*F88,0)</f>
        <v>0</v>
      </c>
      <c r="AK88" s="60">
        <f>IF(V88="заг",норми!$L$4*F88,0)</f>
        <v>0</v>
      </c>
      <c r="AL88" s="60">
        <f>IF(W88="фах",норми!$M$4*F88,0)</f>
        <v>0</v>
      </c>
      <c r="AM88" s="60">
        <f>IF(W88="заг",норми!$N$4*F88,0)</f>
        <v>0</v>
      </c>
      <c r="AN88" s="60">
        <f>IF(T88&gt;0,G88*норми!$O$4,0)</f>
        <v>0</v>
      </c>
      <c r="AO88" s="60">
        <f>IF(U88&gt;0,G88*норми!$P$4,0)</f>
        <v>0</v>
      </c>
      <c r="AP88" s="60">
        <f>IF(U88="е.п.",ROUNDUP(G88*норми!$Q$4,0),0)</f>
        <v>0</v>
      </c>
      <c r="AQ88" s="60">
        <f>IF(U88="е.у.",ROUNDUP(G88*норми!$R$4,0),0)</f>
        <v>0</v>
      </c>
      <c r="AR88" s="113">
        <f>IF(R88="дп/др.(б)",ROUNDUP((F88*норми!$S$4)+(((норми!$S$10+норми!$S$11)*норми!$S$9)*F88),0),0)</f>
        <v>0</v>
      </c>
      <c r="AS88" s="60">
        <f>IF(S88="аб",ROUNDUP((норми!$T$4*G88)+(норми!$S$11*(норми!$T$9*F88)),0),0)</f>
        <v>0</v>
      </c>
      <c r="AT88" s="113">
        <f>IF(R88="дп/др.(м)",ROUNDUP((F88*норми!$U$4)+(((норми!$U$10+норми!$U$11)*норми!$U$9)*F88),0),0)</f>
        <v>0</v>
      </c>
      <c r="AU88" s="60">
        <f>IF(S88="ам",ROUNDUP((норми!$V$4*G88)+(норми!$U$11*(норми!$V$9*F88)),0),0)</f>
        <v>0</v>
      </c>
      <c r="AV88" s="43"/>
      <c r="AW88" s="60" t="str">
        <f t="shared" si="11"/>
        <v/>
      </c>
      <c r="AX88" s="43"/>
      <c r="AY88" s="60" t="str">
        <f>IF(P88&gt;0,IF(AX88="+",(норми!$X$4)*(P88*G88),""),"")</f>
        <v/>
      </c>
      <c r="AZ88" s="43"/>
      <c r="BA88" s="60" t="str">
        <f>IF(P88&gt;0,IF(AZ88="+",(норми!$X$4)*(P88*G88),""),"")</f>
        <v/>
      </c>
      <c r="BB88" s="43"/>
      <c r="BC88" s="60" t="str">
        <f>IF(P88&gt;0,IF(BB88="+",(норми!$Z$4)*(P88*F88),""),"")</f>
        <v/>
      </c>
      <c r="BD88" s="61"/>
      <c r="BE88" s="60">
        <f t="shared" si="9"/>
        <v>0</v>
      </c>
      <c r="BF88" s="44">
        <f t="shared" si="10"/>
        <v>0</v>
      </c>
    </row>
    <row r="89" spans="1:58" hidden="1" outlineLevel="1" x14ac:dyDescent="0.2">
      <c r="A89" s="20">
        <v>70</v>
      </c>
      <c r="B89" s="21"/>
      <c r="C89" s="21"/>
      <c r="D89" s="48"/>
      <c r="E89" s="21"/>
      <c r="F89" s="21"/>
      <c r="G89" s="21"/>
      <c r="H89" s="21"/>
      <c r="I89" s="21"/>
      <c r="J89" s="20"/>
      <c r="K89" s="22"/>
      <c r="L89" s="22"/>
      <c r="M89" s="22"/>
      <c r="N89" s="22"/>
      <c r="O89" s="22"/>
      <c r="P89" s="21"/>
      <c r="Q89" s="22"/>
      <c r="R89" s="22"/>
      <c r="S89" s="22"/>
      <c r="T89" s="22"/>
      <c r="U89" s="22"/>
      <c r="V89" s="22"/>
      <c r="W89" s="22"/>
      <c r="X89" s="48"/>
      <c r="Y89" s="23"/>
      <c r="Z89" s="59">
        <f t="shared" si="12"/>
        <v>0</v>
      </c>
      <c r="AA89" s="60">
        <f t="shared" si="13"/>
        <v>0</v>
      </c>
      <c r="AB89" s="60">
        <f t="shared" si="14"/>
        <v>0</v>
      </c>
      <c r="AC89" s="60">
        <f t="shared" si="15"/>
        <v>0</v>
      </c>
      <c r="AD89" s="60">
        <f>IF(D89&lt;=4,O89+((O89*(норми!$E$6))/100),O89+((O89*(норми!$E$7))/100))</f>
        <v>0</v>
      </c>
      <c r="AE89" s="113">
        <f>IFERROR(IF(P89&gt;0,0,ROUNDUP(норми!$F$4*G89,0)),"")</f>
        <v>0</v>
      </c>
      <c r="AF89" s="61"/>
      <c r="AG89" s="61"/>
      <c r="AH89" s="61"/>
      <c r="AI89" s="60">
        <f>IF(X89&gt;0,(X89*(норми!$J$4*F89)),0)</f>
        <v>0</v>
      </c>
      <c r="AJ89" s="60">
        <f>IF(V89="фах",норми!$K$4*F89,0)</f>
        <v>0</v>
      </c>
      <c r="AK89" s="60">
        <f>IF(V89="заг",норми!$L$4*F89,0)</f>
        <v>0</v>
      </c>
      <c r="AL89" s="60">
        <f>IF(W89="фах",норми!$M$4*F89,0)</f>
        <v>0</v>
      </c>
      <c r="AM89" s="60">
        <f>IF(W89="заг",норми!$N$4*F89,0)</f>
        <v>0</v>
      </c>
      <c r="AN89" s="60">
        <f>IF(T89&gt;0,G89*норми!$O$4,0)</f>
        <v>0</v>
      </c>
      <c r="AO89" s="60">
        <f>IF(U89&gt;0,G89*норми!$P$4,0)</f>
        <v>0</v>
      </c>
      <c r="AP89" s="60">
        <f>IF(U89="е.п.",ROUNDUP(G89*норми!$Q$4,0),0)</f>
        <v>0</v>
      </c>
      <c r="AQ89" s="60">
        <f>IF(U89="е.у.",ROUNDUP(G89*норми!$R$4,0),0)</f>
        <v>0</v>
      </c>
      <c r="AR89" s="113">
        <f>IF(R89="дп/др.(б)",ROUNDUP((F89*норми!$S$4)+(((норми!$S$10+норми!$S$11)*норми!$S$9)*F89),0),0)</f>
        <v>0</v>
      </c>
      <c r="AS89" s="60">
        <f>IF(S89="аб",ROUNDUP((норми!$T$4*G89)+(норми!$S$11*(норми!$T$9*F89)),0),0)</f>
        <v>0</v>
      </c>
      <c r="AT89" s="113">
        <f>IF(R89="дп/др.(м)",ROUNDUP((F89*норми!$U$4)+(((норми!$U$10+норми!$U$11)*норми!$U$9)*F89),0),0)</f>
        <v>0</v>
      </c>
      <c r="AU89" s="60">
        <f>IF(S89="ам",ROUNDUP((норми!$V$4*G89)+(норми!$U$11*(норми!$V$9*F89)),0),0)</f>
        <v>0</v>
      </c>
      <c r="AV89" s="43"/>
      <c r="AW89" s="60" t="str">
        <f t="shared" si="11"/>
        <v/>
      </c>
      <c r="AX89" s="43"/>
      <c r="AY89" s="60" t="str">
        <f>IF(P89&gt;0,IF(AX89="+",(норми!$X$4)*(P89*G89),""),"")</f>
        <v/>
      </c>
      <c r="AZ89" s="43"/>
      <c r="BA89" s="60" t="str">
        <f>IF(P89&gt;0,IF(AZ89="+",(норми!$X$4)*(P89*G89),""),"")</f>
        <v/>
      </c>
      <c r="BB89" s="43"/>
      <c r="BC89" s="60" t="str">
        <f>IF(P89&gt;0,IF(BB89="+",(норми!$Z$4)*(P89*F89),""),"")</f>
        <v/>
      </c>
      <c r="BD89" s="61"/>
      <c r="BE89" s="60">
        <f t="shared" si="9"/>
        <v>0</v>
      </c>
      <c r="BF89" s="44">
        <f t="shared" si="10"/>
        <v>0</v>
      </c>
    </row>
    <row r="90" spans="1:58" hidden="1" outlineLevel="1" x14ac:dyDescent="0.2">
      <c r="A90" s="20">
        <v>71</v>
      </c>
      <c r="B90" s="21"/>
      <c r="C90" s="21"/>
      <c r="D90" s="48"/>
      <c r="E90" s="21"/>
      <c r="F90" s="21"/>
      <c r="G90" s="21"/>
      <c r="H90" s="21"/>
      <c r="I90" s="21"/>
      <c r="J90" s="20"/>
      <c r="K90" s="22"/>
      <c r="L90" s="22"/>
      <c r="M90" s="22"/>
      <c r="N90" s="22"/>
      <c r="O90" s="22"/>
      <c r="P90" s="21"/>
      <c r="Q90" s="22"/>
      <c r="R90" s="22"/>
      <c r="S90" s="22"/>
      <c r="T90" s="22"/>
      <c r="U90" s="22"/>
      <c r="V90" s="22"/>
      <c r="W90" s="22"/>
      <c r="X90" s="48"/>
      <c r="Y90" s="23"/>
      <c r="Z90" s="59">
        <f t="shared" si="12"/>
        <v>0</v>
      </c>
      <c r="AA90" s="60">
        <f t="shared" si="13"/>
        <v>0</v>
      </c>
      <c r="AB90" s="60">
        <f t="shared" si="14"/>
        <v>0</v>
      </c>
      <c r="AC90" s="60">
        <f t="shared" si="15"/>
        <v>0</v>
      </c>
      <c r="AD90" s="60">
        <f>IF(D90&lt;=4,O90+((O90*(норми!$E$6))/100),O90+((O90*(норми!$E$7))/100))</f>
        <v>0</v>
      </c>
      <c r="AE90" s="113">
        <f>IFERROR(IF(P90&gt;0,0,ROUNDUP(норми!$F$4*G90,0)),"")</f>
        <v>0</v>
      </c>
      <c r="AF90" s="61"/>
      <c r="AG90" s="61"/>
      <c r="AH90" s="61"/>
      <c r="AI90" s="60">
        <f>IF(X90&gt;0,(X90*(норми!$J$4*F90)),0)</f>
        <v>0</v>
      </c>
      <c r="AJ90" s="60">
        <f>IF(V90="фах",норми!$K$4*F90,0)</f>
        <v>0</v>
      </c>
      <c r="AK90" s="60">
        <f>IF(V90="заг",норми!$L$4*F90,0)</f>
        <v>0</v>
      </c>
      <c r="AL90" s="60">
        <f>IF(W90="фах",норми!$M$4*F90,0)</f>
        <v>0</v>
      </c>
      <c r="AM90" s="60">
        <f>IF(W90="заг",норми!$N$4*F90,0)</f>
        <v>0</v>
      </c>
      <c r="AN90" s="60">
        <f>IF(T90&gt;0,G90*норми!$O$4,0)</f>
        <v>0</v>
      </c>
      <c r="AO90" s="60">
        <f>IF(U90&gt;0,G90*норми!$P$4,0)</f>
        <v>0</v>
      </c>
      <c r="AP90" s="60">
        <f>IF(U90="е.п.",ROUNDUP(G90*норми!$Q$4,0),0)</f>
        <v>0</v>
      </c>
      <c r="AQ90" s="60">
        <f>IF(U90="е.у.",ROUNDUP(G90*норми!$R$4,0),0)</f>
        <v>0</v>
      </c>
      <c r="AR90" s="113">
        <f>IF(R90="дп/др.(б)",ROUNDUP((F90*норми!$S$4)+(((норми!$S$10+норми!$S$11)*норми!$S$9)*F90),0),0)</f>
        <v>0</v>
      </c>
      <c r="AS90" s="60">
        <f>IF(S90="аб",ROUNDUP((норми!$T$4*G90)+(норми!$S$11*(норми!$T$9*F90)),0),0)</f>
        <v>0</v>
      </c>
      <c r="AT90" s="113">
        <f>IF(R90="дп/др.(м)",ROUNDUP((F90*норми!$U$4)+(((норми!$U$10+норми!$U$11)*норми!$U$9)*F90),0),0)</f>
        <v>0</v>
      </c>
      <c r="AU90" s="60">
        <f>IF(S90="ам",ROUNDUP((норми!$V$4*G90)+(норми!$U$11*(норми!$V$9*F90)),0),0)</f>
        <v>0</v>
      </c>
      <c r="AV90" s="43"/>
      <c r="AW90" s="60" t="str">
        <f t="shared" si="11"/>
        <v/>
      </c>
      <c r="AX90" s="43"/>
      <c r="AY90" s="60" t="str">
        <f>IF(P90&gt;0,IF(AX90="+",(норми!$X$4)*(P90*G90),""),"")</f>
        <v/>
      </c>
      <c r="AZ90" s="43"/>
      <c r="BA90" s="60" t="str">
        <f>IF(P90&gt;0,IF(AZ90="+",(норми!$X$4)*(P90*G90),""),"")</f>
        <v/>
      </c>
      <c r="BB90" s="43"/>
      <c r="BC90" s="60" t="str">
        <f>IF(P90&gt;0,IF(BB90="+",(норми!$Z$4)*(P90*F90),""),"")</f>
        <v/>
      </c>
      <c r="BD90" s="61"/>
      <c r="BE90" s="60">
        <f t="shared" si="9"/>
        <v>0</v>
      </c>
      <c r="BF90" s="44">
        <f t="shared" si="10"/>
        <v>0</v>
      </c>
    </row>
    <row r="91" spans="1:58" hidden="1" outlineLevel="1" x14ac:dyDescent="0.2">
      <c r="A91" s="20">
        <v>72</v>
      </c>
      <c r="B91" s="21"/>
      <c r="C91" s="21"/>
      <c r="D91" s="48"/>
      <c r="E91" s="21"/>
      <c r="F91" s="21"/>
      <c r="G91" s="21"/>
      <c r="H91" s="21"/>
      <c r="I91" s="21"/>
      <c r="J91" s="20"/>
      <c r="K91" s="22"/>
      <c r="L91" s="22"/>
      <c r="M91" s="22"/>
      <c r="N91" s="22"/>
      <c r="O91" s="22"/>
      <c r="P91" s="21"/>
      <c r="Q91" s="22"/>
      <c r="R91" s="22"/>
      <c r="S91" s="22"/>
      <c r="T91" s="22"/>
      <c r="U91" s="22"/>
      <c r="V91" s="22"/>
      <c r="W91" s="22"/>
      <c r="X91" s="48"/>
      <c r="Y91" s="23"/>
      <c r="Z91" s="59">
        <f t="shared" si="12"/>
        <v>0</v>
      </c>
      <c r="AA91" s="60">
        <f t="shared" si="13"/>
        <v>0</v>
      </c>
      <c r="AB91" s="60">
        <f t="shared" si="14"/>
        <v>0</v>
      </c>
      <c r="AC91" s="60">
        <f t="shared" si="15"/>
        <v>0</v>
      </c>
      <c r="AD91" s="60">
        <f>IF(D91&lt;=4,O91+((O91*(норми!$E$6))/100),O91+((O91*(норми!$E$7))/100))</f>
        <v>0</v>
      </c>
      <c r="AE91" s="113">
        <f>IFERROR(IF(P91&gt;0,0,ROUNDUP(норми!$F$4*G91,0)),"")</f>
        <v>0</v>
      </c>
      <c r="AF91" s="61"/>
      <c r="AG91" s="61"/>
      <c r="AH91" s="61"/>
      <c r="AI91" s="60">
        <f>IF(X91&gt;0,(X91*(норми!$J$4*F91)),0)</f>
        <v>0</v>
      </c>
      <c r="AJ91" s="60">
        <f>IF(V91="фах",норми!$K$4*F91,0)</f>
        <v>0</v>
      </c>
      <c r="AK91" s="60">
        <f>IF(V91="заг",норми!$L$4*F91,0)</f>
        <v>0</v>
      </c>
      <c r="AL91" s="60">
        <f>IF(W91="фах",норми!$M$4*F91,0)</f>
        <v>0</v>
      </c>
      <c r="AM91" s="60">
        <f>IF(W91="заг",норми!$N$4*F91,0)</f>
        <v>0</v>
      </c>
      <c r="AN91" s="60">
        <f>IF(T91&gt;0,G91*норми!$O$4,0)</f>
        <v>0</v>
      </c>
      <c r="AO91" s="60">
        <f>IF(U91&gt;0,G91*норми!$P$4,0)</f>
        <v>0</v>
      </c>
      <c r="AP91" s="60">
        <f>IF(U91="е.п.",ROUNDUP(G91*норми!$Q$4,0),0)</f>
        <v>0</v>
      </c>
      <c r="AQ91" s="60">
        <f>IF(U91="е.у.",ROUNDUP(G91*норми!$R$4,0),0)</f>
        <v>0</v>
      </c>
      <c r="AR91" s="113">
        <f>IF(R91="дп/др.(б)",ROUNDUP((F91*норми!$S$4)+(((норми!$S$10+норми!$S$11)*норми!$S$9)*F91),0),0)</f>
        <v>0</v>
      </c>
      <c r="AS91" s="60">
        <f>IF(S91="аб",ROUNDUP((норми!$T$4*G91)+(норми!$S$11*(норми!$T$9*F91)),0),0)</f>
        <v>0</v>
      </c>
      <c r="AT91" s="113">
        <f>IF(R91="дп/др.(м)",ROUNDUP((F91*норми!$U$4)+(((норми!$U$10+норми!$U$11)*норми!$U$9)*F91),0),0)</f>
        <v>0</v>
      </c>
      <c r="AU91" s="60">
        <f>IF(S91="ам",ROUNDUP((норми!$V$4*G91)+(норми!$U$11*(норми!$V$9*F91)),0),0)</f>
        <v>0</v>
      </c>
      <c r="AV91" s="43"/>
      <c r="AW91" s="60" t="str">
        <f t="shared" si="11"/>
        <v/>
      </c>
      <c r="AX91" s="43"/>
      <c r="AY91" s="60" t="str">
        <f>IF(P91&gt;0,IF(AX91="+",(норми!$X$4)*(P91*G91),""),"")</f>
        <v/>
      </c>
      <c r="AZ91" s="43"/>
      <c r="BA91" s="60" t="str">
        <f>IF(P91&gt;0,IF(AZ91="+",(норми!$X$4)*(P91*G91),""),"")</f>
        <v/>
      </c>
      <c r="BB91" s="43"/>
      <c r="BC91" s="60" t="str">
        <f>IF(P91&gt;0,IF(BB91="+",(норми!$Z$4)*(P91*F91),""),"")</f>
        <v/>
      </c>
      <c r="BD91" s="61"/>
      <c r="BE91" s="60">
        <f t="shared" si="9"/>
        <v>0</v>
      </c>
      <c r="BF91" s="44">
        <f t="shared" si="10"/>
        <v>0</v>
      </c>
    </row>
    <row r="92" spans="1:58" hidden="1" outlineLevel="1" x14ac:dyDescent="0.2">
      <c r="A92" s="20">
        <v>73</v>
      </c>
      <c r="B92" s="21"/>
      <c r="C92" s="21"/>
      <c r="D92" s="48"/>
      <c r="E92" s="21"/>
      <c r="F92" s="21"/>
      <c r="G92" s="21"/>
      <c r="H92" s="21"/>
      <c r="I92" s="21"/>
      <c r="J92" s="20"/>
      <c r="K92" s="22"/>
      <c r="L92" s="22"/>
      <c r="M92" s="22"/>
      <c r="N92" s="22"/>
      <c r="O92" s="22"/>
      <c r="P92" s="21"/>
      <c r="Q92" s="22"/>
      <c r="R92" s="22"/>
      <c r="S92" s="22"/>
      <c r="T92" s="22"/>
      <c r="U92" s="22"/>
      <c r="V92" s="22"/>
      <c r="W92" s="22"/>
      <c r="X92" s="48"/>
      <c r="Y92" s="23"/>
      <c r="Z92" s="59">
        <f t="shared" si="12"/>
        <v>0</v>
      </c>
      <c r="AA92" s="60">
        <f t="shared" si="13"/>
        <v>0</v>
      </c>
      <c r="AB92" s="60">
        <f t="shared" si="14"/>
        <v>0</v>
      </c>
      <c r="AC92" s="60">
        <f t="shared" si="15"/>
        <v>0</v>
      </c>
      <c r="AD92" s="60">
        <f>IF(D92&lt;=4,O92+((O92*(норми!$E$6))/100),O92+((O92*(норми!$E$7))/100))</f>
        <v>0</v>
      </c>
      <c r="AE92" s="113">
        <f>IFERROR(IF(P92&gt;0,0,ROUNDUP(норми!$F$4*G92,0)),"")</f>
        <v>0</v>
      </c>
      <c r="AF92" s="61"/>
      <c r="AG92" s="61"/>
      <c r="AH92" s="61"/>
      <c r="AI92" s="60">
        <f>IF(X92&gt;0,(X92*(норми!$J$4*F92)),0)</f>
        <v>0</v>
      </c>
      <c r="AJ92" s="60">
        <f>IF(V92="фах",норми!$K$4*F92,0)</f>
        <v>0</v>
      </c>
      <c r="AK92" s="60">
        <f>IF(V92="заг",норми!$L$4*F92,0)</f>
        <v>0</v>
      </c>
      <c r="AL92" s="60">
        <f>IF(W92="фах",норми!$M$4*F92,0)</f>
        <v>0</v>
      </c>
      <c r="AM92" s="60">
        <f>IF(W92="заг",норми!$N$4*F92,0)</f>
        <v>0</v>
      </c>
      <c r="AN92" s="60">
        <f>IF(T92&gt;0,G92*норми!$O$4,0)</f>
        <v>0</v>
      </c>
      <c r="AO92" s="60">
        <f>IF(U92&gt;0,G92*норми!$P$4,0)</f>
        <v>0</v>
      </c>
      <c r="AP92" s="60">
        <f>IF(U92="е.п.",ROUNDUP(G92*норми!$Q$4,0),0)</f>
        <v>0</v>
      </c>
      <c r="AQ92" s="60">
        <f>IF(U92="е.у.",ROUNDUP(G92*норми!$R$4,0),0)</f>
        <v>0</v>
      </c>
      <c r="AR92" s="113">
        <f>IF(R92="дп/др.(б)",ROUNDUP((F92*норми!$S$4)+(((норми!$S$10+норми!$S$11)*норми!$S$9)*F92),0),0)</f>
        <v>0</v>
      </c>
      <c r="AS92" s="60">
        <f>IF(S92="аб",ROUNDUP((норми!$T$4*G92)+(норми!$S$11*(норми!$T$9*F92)),0),0)</f>
        <v>0</v>
      </c>
      <c r="AT92" s="113">
        <f>IF(R92="дп/др.(м)",ROUNDUP((F92*норми!$U$4)+(((норми!$U$10+норми!$U$11)*норми!$U$9)*F92),0),0)</f>
        <v>0</v>
      </c>
      <c r="AU92" s="60">
        <f>IF(S92="ам",ROUNDUP((норми!$V$4*G92)+(норми!$U$11*(норми!$V$9*F92)),0),0)</f>
        <v>0</v>
      </c>
      <c r="AV92" s="43"/>
      <c r="AW92" s="60" t="str">
        <f t="shared" si="11"/>
        <v/>
      </c>
      <c r="AX92" s="43"/>
      <c r="AY92" s="60" t="str">
        <f>IF(P92&gt;0,IF(AX92="+",(норми!$X$4)*(P92*G92),""),"")</f>
        <v/>
      </c>
      <c r="AZ92" s="43"/>
      <c r="BA92" s="60" t="str">
        <f>IF(P92&gt;0,IF(AZ92="+",(норми!$X$4)*(P92*G92),""),"")</f>
        <v/>
      </c>
      <c r="BB92" s="43"/>
      <c r="BC92" s="60" t="str">
        <f>IF(P92&gt;0,IF(BB92="+",(норми!$Z$4)*(P92*F92),""),"")</f>
        <v/>
      </c>
      <c r="BD92" s="61"/>
      <c r="BE92" s="60">
        <f t="shared" si="9"/>
        <v>0</v>
      </c>
      <c r="BF92" s="44">
        <f t="shared" si="10"/>
        <v>0</v>
      </c>
    </row>
    <row r="93" spans="1:58" hidden="1" outlineLevel="1" x14ac:dyDescent="0.2">
      <c r="A93" s="20">
        <v>74</v>
      </c>
      <c r="B93" s="21"/>
      <c r="C93" s="21"/>
      <c r="D93" s="48"/>
      <c r="E93" s="21"/>
      <c r="F93" s="21"/>
      <c r="G93" s="21"/>
      <c r="H93" s="21"/>
      <c r="I93" s="21"/>
      <c r="J93" s="20"/>
      <c r="K93" s="22"/>
      <c r="L93" s="22"/>
      <c r="M93" s="22"/>
      <c r="N93" s="22"/>
      <c r="O93" s="22"/>
      <c r="P93" s="21"/>
      <c r="Q93" s="22"/>
      <c r="R93" s="22"/>
      <c r="S93" s="22"/>
      <c r="T93" s="22"/>
      <c r="U93" s="22"/>
      <c r="V93" s="22"/>
      <c r="W93" s="22"/>
      <c r="X93" s="48"/>
      <c r="Y93" s="23"/>
      <c r="Z93" s="59">
        <f t="shared" si="12"/>
        <v>0</v>
      </c>
      <c r="AA93" s="60">
        <f t="shared" si="13"/>
        <v>0</v>
      </c>
      <c r="AB93" s="60">
        <f t="shared" si="14"/>
        <v>0</v>
      </c>
      <c r="AC93" s="60">
        <f t="shared" si="15"/>
        <v>0</v>
      </c>
      <c r="AD93" s="60">
        <f>IF(D93&lt;=4,O93+((O93*(норми!$E$6))/100),O93+((O93*(норми!$E$7))/100))</f>
        <v>0</v>
      </c>
      <c r="AE93" s="113">
        <f>IFERROR(IF(P93&gt;0,0,ROUNDUP(норми!$F$4*G93,0)),"")</f>
        <v>0</v>
      </c>
      <c r="AF93" s="61"/>
      <c r="AG93" s="61"/>
      <c r="AH93" s="61"/>
      <c r="AI93" s="60">
        <f>IF(X93&gt;0,(X93*(норми!$J$4*F93)),0)</f>
        <v>0</v>
      </c>
      <c r="AJ93" s="60">
        <f>IF(V93="фах",норми!$K$4*F93,0)</f>
        <v>0</v>
      </c>
      <c r="AK93" s="60">
        <f>IF(V93="заг",норми!$L$4*F93,0)</f>
        <v>0</v>
      </c>
      <c r="AL93" s="60">
        <f>IF(W93="фах",норми!$M$4*F93,0)</f>
        <v>0</v>
      </c>
      <c r="AM93" s="60">
        <f>IF(W93="заг",норми!$N$4*F93,0)</f>
        <v>0</v>
      </c>
      <c r="AN93" s="60">
        <f>IF(T93&gt;0,G93*норми!$O$4,0)</f>
        <v>0</v>
      </c>
      <c r="AO93" s="60">
        <f>IF(U93&gt;0,G93*норми!$P$4,0)</f>
        <v>0</v>
      </c>
      <c r="AP93" s="60">
        <f>IF(U93="е.п.",ROUNDUP(G93*норми!$Q$4,0),0)</f>
        <v>0</v>
      </c>
      <c r="AQ93" s="60">
        <f>IF(U93="е.у.",ROUNDUP(G93*норми!$R$4,0),0)</f>
        <v>0</v>
      </c>
      <c r="AR93" s="113">
        <f>IF(R93="дп/др.(б)",ROUNDUP((F93*норми!$S$4)+(((норми!$S$10+норми!$S$11)*норми!$S$9)*F93),0),0)</f>
        <v>0</v>
      </c>
      <c r="AS93" s="60">
        <f>IF(S93="аб",ROUNDUP((норми!$T$4*G93)+(норми!$S$11*(норми!$T$9*F93)),0),0)</f>
        <v>0</v>
      </c>
      <c r="AT93" s="113">
        <f>IF(R93="дп/др.(м)",ROUNDUP((F93*норми!$U$4)+(((норми!$U$10+норми!$U$11)*норми!$U$9)*F93),0),0)</f>
        <v>0</v>
      </c>
      <c r="AU93" s="60">
        <f>IF(S93="ам",ROUNDUP((норми!$V$4*G93)+(норми!$U$11*(норми!$V$9*F93)),0),0)</f>
        <v>0</v>
      </c>
      <c r="AV93" s="43"/>
      <c r="AW93" s="60" t="str">
        <f t="shared" si="11"/>
        <v/>
      </c>
      <c r="AX93" s="43"/>
      <c r="AY93" s="60" t="str">
        <f>IF(P93&gt;0,IF(AX93="+",(норми!$X$4)*(P93*G93),""),"")</f>
        <v/>
      </c>
      <c r="AZ93" s="43"/>
      <c r="BA93" s="60" t="str">
        <f>IF(P93&gt;0,IF(AZ93="+",(норми!$X$4)*(P93*G93),""),"")</f>
        <v/>
      </c>
      <c r="BB93" s="43"/>
      <c r="BC93" s="60" t="str">
        <f>IF(P93&gt;0,IF(BB93="+",(норми!$Z$4)*(P93*F93),""),"")</f>
        <v/>
      </c>
      <c r="BD93" s="61"/>
      <c r="BE93" s="60">
        <f t="shared" si="9"/>
        <v>0</v>
      </c>
      <c r="BF93" s="44">
        <f t="shared" si="10"/>
        <v>0</v>
      </c>
    </row>
    <row r="94" spans="1:58" hidden="1" outlineLevel="1" x14ac:dyDescent="0.2">
      <c r="A94" s="20">
        <v>75</v>
      </c>
      <c r="B94" s="21"/>
      <c r="C94" s="21"/>
      <c r="D94" s="48"/>
      <c r="E94" s="21"/>
      <c r="F94" s="21"/>
      <c r="G94" s="21"/>
      <c r="H94" s="21"/>
      <c r="I94" s="21"/>
      <c r="J94" s="20"/>
      <c r="K94" s="22"/>
      <c r="L94" s="22"/>
      <c r="M94" s="22"/>
      <c r="N94" s="22"/>
      <c r="O94" s="22"/>
      <c r="P94" s="21"/>
      <c r="Q94" s="22"/>
      <c r="R94" s="22"/>
      <c r="S94" s="22"/>
      <c r="T94" s="22"/>
      <c r="U94" s="22"/>
      <c r="V94" s="22"/>
      <c r="W94" s="22"/>
      <c r="X94" s="48"/>
      <c r="Y94" s="23"/>
      <c r="Z94" s="59">
        <f t="shared" si="12"/>
        <v>0</v>
      </c>
      <c r="AA94" s="60">
        <f t="shared" si="13"/>
        <v>0</v>
      </c>
      <c r="AB94" s="60">
        <f t="shared" si="14"/>
        <v>0</v>
      </c>
      <c r="AC94" s="60">
        <f t="shared" si="15"/>
        <v>0</v>
      </c>
      <c r="AD94" s="60">
        <f>IF(D94&lt;=4,O94+((O94*(норми!$E$6))/100),O94+((O94*(норми!$E$7))/100))</f>
        <v>0</v>
      </c>
      <c r="AE94" s="113">
        <f>IFERROR(IF(P94&gt;0,0,ROUNDUP(норми!$F$4*G94,0)),"")</f>
        <v>0</v>
      </c>
      <c r="AF94" s="61"/>
      <c r="AG94" s="61"/>
      <c r="AH94" s="61"/>
      <c r="AI94" s="60">
        <f>IF(X94&gt;0,(X94*(норми!$J$4*F94)),0)</f>
        <v>0</v>
      </c>
      <c r="AJ94" s="60">
        <f>IF(V94="фах",норми!$K$4*F94,0)</f>
        <v>0</v>
      </c>
      <c r="AK94" s="60">
        <f>IF(V94="заг",норми!$L$4*F94,0)</f>
        <v>0</v>
      </c>
      <c r="AL94" s="60">
        <f>IF(W94="фах",норми!$M$4*F94,0)</f>
        <v>0</v>
      </c>
      <c r="AM94" s="60">
        <f>IF(W94="заг",норми!$N$4*F94,0)</f>
        <v>0</v>
      </c>
      <c r="AN94" s="60">
        <f>IF(T94&gt;0,G94*норми!$O$4,0)</f>
        <v>0</v>
      </c>
      <c r="AO94" s="60">
        <f>IF(U94&gt;0,G94*норми!$P$4,0)</f>
        <v>0</v>
      </c>
      <c r="AP94" s="60">
        <f>IF(U94="е.п.",ROUNDUP(G94*норми!$Q$4,0),0)</f>
        <v>0</v>
      </c>
      <c r="AQ94" s="60">
        <f>IF(U94="е.у.",ROUNDUP(G94*норми!$R$4,0),0)</f>
        <v>0</v>
      </c>
      <c r="AR94" s="113">
        <f>IF(R94="дп/др.(б)",ROUNDUP((F94*норми!$S$4)+(((норми!$S$10+норми!$S$11)*норми!$S$9)*F94),0),0)</f>
        <v>0</v>
      </c>
      <c r="AS94" s="60">
        <f>IF(S94="аб",ROUNDUP((норми!$T$4*G94)+(норми!$S$11*(норми!$T$9*F94)),0),0)</f>
        <v>0</v>
      </c>
      <c r="AT94" s="113">
        <f>IF(R94="дп/др.(м)",ROUNDUP((F94*норми!$U$4)+(((норми!$U$10+норми!$U$11)*норми!$U$9)*F94),0),0)</f>
        <v>0</v>
      </c>
      <c r="AU94" s="60">
        <f>IF(S94="ам",ROUNDUP((норми!$V$4*G94)+(норми!$U$11*(норми!$V$9*F94)),0),0)</f>
        <v>0</v>
      </c>
      <c r="AV94" s="43"/>
      <c r="AW94" s="60" t="str">
        <f t="shared" si="11"/>
        <v/>
      </c>
      <c r="AX94" s="43"/>
      <c r="AY94" s="60" t="str">
        <f>IF(P94&gt;0,IF(AX94="+",(норми!$X$4)*(P94*G94),""),"")</f>
        <v/>
      </c>
      <c r="AZ94" s="43"/>
      <c r="BA94" s="60" t="str">
        <f>IF(P94&gt;0,IF(AZ94="+",(норми!$X$4)*(P94*G94),""),"")</f>
        <v/>
      </c>
      <c r="BB94" s="43"/>
      <c r="BC94" s="60" t="str">
        <f>IF(P94&gt;0,IF(BB94="+",(норми!$Z$4)*(P94*F94),""),"")</f>
        <v/>
      </c>
      <c r="BD94" s="61"/>
      <c r="BE94" s="60">
        <f t="shared" si="9"/>
        <v>0</v>
      </c>
      <c r="BF94" s="44">
        <f t="shared" si="10"/>
        <v>0</v>
      </c>
    </row>
    <row r="95" spans="1:58" hidden="1" outlineLevel="1" x14ac:dyDescent="0.2">
      <c r="A95" s="20">
        <v>76</v>
      </c>
      <c r="B95" s="21"/>
      <c r="C95" s="21"/>
      <c r="D95" s="48"/>
      <c r="E95" s="21"/>
      <c r="F95" s="21"/>
      <c r="G95" s="21"/>
      <c r="H95" s="21"/>
      <c r="I95" s="21"/>
      <c r="J95" s="20"/>
      <c r="K95" s="22"/>
      <c r="L95" s="22"/>
      <c r="M95" s="22"/>
      <c r="N95" s="22"/>
      <c r="O95" s="22"/>
      <c r="P95" s="21"/>
      <c r="Q95" s="22"/>
      <c r="R95" s="22"/>
      <c r="S95" s="22"/>
      <c r="T95" s="22"/>
      <c r="U95" s="22"/>
      <c r="V95" s="22"/>
      <c r="W95" s="22"/>
      <c r="X95" s="48"/>
      <c r="Y95" s="23"/>
      <c r="Z95" s="59">
        <f t="shared" si="12"/>
        <v>0</v>
      </c>
      <c r="AA95" s="60">
        <f t="shared" si="13"/>
        <v>0</v>
      </c>
      <c r="AB95" s="60">
        <f t="shared" si="14"/>
        <v>0</v>
      </c>
      <c r="AC95" s="60">
        <f t="shared" si="15"/>
        <v>0</v>
      </c>
      <c r="AD95" s="60">
        <f>IF(D95&lt;=4,O95+((O95*(норми!$E$6))/100),O95+((O95*(норми!$E$7))/100))</f>
        <v>0</v>
      </c>
      <c r="AE95" s="113">
        <f>IFERROR(IF(P95&gt;0,0,ROUNDUP(норми!$F$4*G95,0)),"")</f>
        <v>0</v>
      </c>
      <c r="AF95" s="61"/>
      <c r="AG95" s="61"/>
      <c r="AH95" s="61"/>
      <c r="AI95" s="60">
        <f>IF(X95&gt;0,(X95*(норми!$J$4*F95)),0)</f>
        <v>0</v>
      </c>
      <c r="AJ95" s="60">
        <f>IF(V95="фах",норми!$K$4*F95,0)</f>
        <v>0</v>
      </c>
      <c r="AK95" s="60">
        <f>IF(V95="заг",норми!$L$4*F95,0)</f>
        <v>0</v>
      </c>
      <c r="AL95" s="60">
        <f>IF(W95="фах",норми!$M$4*F95,0)</f>
        <v>0</v>
      </c>
      <c r="AM95" s="60">
        <f>IF(W95="заг",норми!$N$4*F95,0)</f>
        <v>0</v>
      </c>
      <c r="AN95" s="60">
        <f>IF(T95&gt;0,G95*норми!$O$4,0)</f>
        <v>0</v>
      </c>
      <c r="AO95" s="60">
        <f>IF(U95&gt;0,G95*норми!$P$4,0)</f>
        <v>0</v>
      </c>
      <c r="AP95" s="60">
        <f>IF(U95="е.п.",ROUNDUP(G95*норми!$Q$4,0),0)</f>
        <v>0</v>
      </c>
      <c r="AQ95" s="60">
        <f>IF(U95="е.у.",ROUNDUP(G95*норми!$R$4,0),0)</f>
        <v>0</v>
      </c>
      <c r="AR95" s="113">
        <f>IF(R95="дп/др.(б)",ROUNDUP((F95*норми!$S$4)+(((норми!$S$10+норми!$S$11)*норми!$S$9)*F95),0),0)</f>
        <v>0</v>
      </c>
      <c r="AS95" s="60">
        <f>IF(S95="аб",ROUNDUP((норми!$T$4*G95)+(норми!$S$11*(норми!$T$9*F95)),0),0)</f>
        <v>0</v>
      </c>
      <c r="AT95" s="113">
        <f>IF(R95="дп/др.(м)",ROUNDUP((F95*норми!$U$4)+(((норми!$U$10+норми!$U$11)*норми!$U$9)*F95),0),0)</f>
        <v>0</v>
      </c>
      <c r="AU95" s="60">
        <f>IF(S95="ам",ROUNDUP((норми!$V$4*G95)+(норми!$U$11*(норми!$V$9*F95)),0),0)</f>
        <v>0</v>
      </c>
      <c r="AV95" s="43"/>
      <c r="AW95" s="60" t="str">
        <f t="shared" si="11"/>
        <v/>
      </c>
      <c r="AX95" s="43"/>
      <c r="AY95" s="60" t="str">
        <f>IF(P95&gt;0,IF(AX95="+",(норми!$X$4)*(P95*G95),""),"")</f>
        <v/>
      </c>
      <c r="AZ95" s="43"/>
      <c r="BA95" s="60" t="str">
        <f>IF(P95&gt;0,IF(AZ95="+",(норми!$X$4)*(P95*G95),""),"")</f>
        <v/>
      </c>
      <c r="BB95" s="43"/>
      <c r="BC95" s="60" t="str">
        <f>IF(P95&gt;0,IF(BB95="+",(норми!$Z$4)*(P95*F95),""),"")</f>
        <v/>
      </c>
      <c r="BD95" s="61"/>
      <c r="BE95" s="60">
        <f t="shared" si="9"/>
        <v>0</v>
      </c>
      <c r="BF95" s="44">
        <f t="shared" si="10"/>
        <v>0</v>
      </c>
    </row>
    <row r="96" spans="1:58" hidden="1" outlineLevel="1" x14ac:dyDescent="0.2">
      <c r="A96" s="20">
        <v>77</v>
      </c>
      <c r="B96" s="21"/>
      <c r="C96" s="21"/>
      <c r="D96" s="48"/>
      <c r="E96" s="21"/>
      <c r="F96" s="21"/>
      <c r="G96" s="21"/>
      <c r="H96" s="21"/>
      <c r="I96" s="21"/>
      <c r="J96" s="20"/>
      <c r="K96" s="22"/>
      <c r="L96" s="22"/>
      <c r="M96" s="22"/>
      <c r="N96" s="22"/>
      <c r="O96" s="22"/>
      <c r="P96" s="21"/>
      <c r="Q96" s="22"/>
      <c r="R96" s="22"/>
      <c r="S96" s="22"/>
      <c r="T96" s="22"/>
      <c r="U96" s="22"/>
      <c r="V96" s="22"/>
      <c r="W96" s="22"/>
      <c r="X96" s="48"/>
      <c r="Y96" s="23"/>
      <c r="Z96" s="59">
        <f t="shared" si="12"/>
        <v>0</v>
      </c>
      <c r="AA96" s="60">
        <f t="shared" si="13"/>
        <v>0</v>
      </c>
      <c r="AB96" s="60">
        <f t="shared" si="14"/>
        <v>0</v>
      </c>
      <c r="AC96" s="60">
        <f t="shared" si="15"/>
        <v>0</v>
      </c>
      <c r="AD96" s="60">
        <f>IF(D96&lt;=4,O96+((O96*(норми!$E$6))/100),O96+((O96*(норми!$E$7))/100))</f>
        <v>0</v>
      </c>
      <c r="AE96" s="113">
        <f>IFERROR(IF(P96&gt;0,0,ROUNDUP(норми!$F$4*G96,0)),"")</f>
        <v>0</v>
      </c>
      <c r="AF96" s="61"/>
      <c r="AG96" s="61"/>
      <c r="AH96" s="61"/>
      <c r="AI96" s="60">
        <f>IF(X96&gt;0,(X96*(норми!$J$4*F96)),0)</f>
        <v>0</v>
      </c>
      <c r="AJ96" s="60">
        <f>IF(V96="фах",норми!$K$4*F96,0)</f>
        <v>0</v>
      </c>
      <c r="AK96" s="60">
        <f>IF(V96="заг",норми!$L$4*F96,0)</f>
        <v>0</v>
      </c>
      <c r="AL96" s="60">
        <f>IF(W96="фах",норми!$M$4*F96,0)</f>
        <v>0</v>
      </c>
      <c r="AM96" s="60">
        <f>IF(W96="заг",норми!$N$4*F96,0)</f>
        <v>0</v>
      </c>
      <c r="AN96" s="60">
        <f>IF(T96&gt;0,G96*норми!$O$4,0)</f>
        <v>0</v>
      </c>
      <c r="AO96" s="60">
        <f>IF(U96&gt;0,G96*норми!$P$4,0)</f>
        <v>0</v>
      </c>
      <c r="AP96" s="60">
        <f>IF(U96="е.п.",ROUNDUP(G96*норми!$Q$4,0),0)</f>
        <v>0</v>
      </c>
      <c r="AQ96" s="60">
        <f>IF(U96="е.у.",ROUNDUP(G96*норми!$R$4,0),0)</f>
        <v>0</v>
      </c>
      <c r="AR96" s="113">
        <f>IF(R96="дп/др.(б)",ROUNDUP((F96*норми!$S$4)+(((норми!$S$10+норми!$S$11)*норми!$S$9)*F96),0),0)</f>
        <v>0</v>
      </c>
      <c r="AS96" s="60">
        <f>IF(S96="аб",ROUNDUP((норми!$T$4*G96)+(норми!$S$11*(норми!$T$9*F96)),0),0)</f>
        <v>0</v>
      </c>
      <c r="AT96" s="113">
        <f>IF(R96="дп/др.(м)",ROUNDUP((F96*норми!$U$4)+(((норми!$U$10+норми!$U$11)*норми!$U$9)*F96),0),0)</f>
        <v>0</v>
      </c>
      <c r="AU96" s="60">
        <f>IF(S96="ам",ROUNDUP((норми!$V$4*G96)+(норми!$U$11*(норми!$V$9*F96)),0),0)</f>
        <v>0</v>
      </c>
      <c r="AV96" s="43"/>
      <c r="AW96" s="60" t="str">
        <f t="shared" si="11"/>
        <v/>
      </c>
      <c r="AX96" s="43"/>
      <c r="AY96" s="60" t="str">
        <f>IF(P96&gt;0,IF(AX96="+",(норми!$X$4)*(P96*G96),""),"")</f>
        <v/>
      </c>
      <c r="AZ96" s="43"/>
      <c r="BA96" s="60" t="str">
        <f>IF(P96&gt;0,IF(AZ96="+",(норми!$X$4)*(P96*G96),""),"")</f>
        <v/>
      </c>
      <c r="BB96" s="43"/>
      <c r="BC96" s="60" t="str">
        <f>IF(P96&gt;0,IF(BB96="+",(норми!$Z$4)*(P96*F96),""),"")</f>
        <v/>
      </c>
      <c r="BD96" s="61"/>
      <c r="BE96" s="60">
        <f t="shared" si="9"/>
        <v>0</v>
      </c>
      <c r="BF96" s="44">
        <f t="shared" si="10"/>
        <v>0</v>
      </c>
    </row>
    <row r="97" spans="1:58" hidden="1" outlineLevel="1" x14ac:dyDescent="0.2">
      <c r="A97" s="20">
        <v>78</v>
      </c>
      <c r="B97" s="21"/>
      <c r="C97" s="21"/>
      <c r="D97" s="48"/>
      <c r="E97" s="21"/>
      <c r="F97" s="21"/>
      <c r="G97" s="21"/>
      <c r="H97" s="21"/>
      <c r="I97" s="21"/>
      <c r="J97" s="20"/>
      <c r="K97" s="22"/>
      <c r="L97" s="22"/>
      <c r="M97" s="22"/>
      <c r="N97" s="22"/>
      <c r="O97" s="22"/>
      <c r="P97" s="21"/>
      <c r="Q97" s="22"/>
      <c r="R97" s="22"/>
      <c r="S97" s="22"/>
      <c r="T97" s="22"/>
      <c r="U97" s="22"/>
      <c r="V97" s="22"/>
      <c r="W97" s="22"/>
      <c r="X97" s="48"/>
      <c r="Y97" s="23"/>
      <c r="Z97" s="59">
        <f t="shared" si="12"/>
        <v>0</v>
      </c>
      <c r="AA97" s="60">
        <f t="shared" si="13"/>
        <v>0</v>
      </c>
      <c r="AB97" s="60">
        <f t="shared" si="14"/>
        <v>0</v>
      </c>
      <c r="AC97" s="60">
        <f t="shared" si="15"/>
        <v>0</v>
      </c>
      <c r="AD97" s="60">
        <f>IF(D97&lt;=4,O97+((O97*(норми!$E$6))/100),O97+((O97*(норми!$E$7))/100))</f>
        <v>0</v>
      </c>
      <c r="AE97" s="113">
        <f>IFERROR(IF(P97&gt;0,0,ROUNDUP(норми!$F$4*G97,0)),"")</f>
        <v>0</v>
      </c>
      <c r="AF97" s="61"/>
      <c r="AG97" s="61"/>
      <c r="AH97" s="61"/>
      <c r="AI97" s="60">
        <f>IF(X97&gt;0,(X97*(норми!$J$4*F97)),0)</f>
        <v>0</v>
      </c>
      <c r="AJ97" s="60">
        <f>IF(V97="фах",норми!$K$4*F97,0)</f>
        <v>0</v>
      </c>
      <c r="AK97" s="60">
        <f>IF(V97="заг",норми!$L$4*F97,0)</f>
        <v>0</v>
      </c>
      <c r="AL97" s="60">
        <f>IF(W97="фах",норми!$M$4*F97,0)</f>
        <v>0</v>
      </c>
      <c r="AM97" s="60">
        <f>IF(W97="заг",норми!$N$4*F97,0)</f>
        <v>0</v>
      </c>
      <c r="AN97" s="60">
        <f>IF(T97&gt;0,G97*норми!$O$4,0)</f>
        <v>0</v>
      </c>
      <c r="AO97" s="60">
        <f>IF(U97&gt;0,G97*норми!$P$4,0)</f>
        <v>0</v>
      </c>
      <c r="AP97" s="60">
        <f>IF(U97="е.п.",ROUNDUP(G97*норми!$Q$4,0),0)</f>
        <v>0</v>
      </c>
      <c r="AQ97" s="60">
        <f>IF(U97="е.у.",ROUNDUP(G97*норми!$R$4,0),0)</f>
        <v>0</v>
      </c>
      <c r="AR97" s="113">
        <f>IF(R97="дп/др.(б)",ROUNDUP((F97*норми!$S$4)+(((норми!$S$10+норми!$S$11)*норми!$S$9)*F97),0),0)</f>
        <v>0</v>
      </c>
      <c r="AS97" s="60">
        <f>IF(S97="аб",ROUNDUP((норми!$T$4*G97)+(норми!$S$11*(норми!$T$9*F97)),0),0)</f>
        <v>0</v>
      </c>
      <c r="AT97" s="113">
        <f>IF(R97="дп/др.(м)",ROUNDUP((F97*норми!$U$4)+(((норми!$U$10+норми!$U$11)*норми!$U$9)*F97),0),0)</f>
        <v>0</v>
      </c>
      <c r="AU97" s="60">
        <f>IF(S97="ам",ROUNDUP((норми!$V$4*G97)+(норми!$U$11*(норми!$V$9*F97)),0),0)</f>
        <v>0</v>
      </c>
      <c r="AV97" s="43"/>
      <c r="AW97" s="60" t="str">
        <f t="shared" si="11"/>
        <v/>
      </c>
      <c r="AX97" s="43"/>
      <c r="AY97" s="60" t="str">
        <f>IF(P97&gt;0,IF(AX97="+",(норми!$X$4)*(P97*G97),""),"")</f>
        <v/>
      </c>
      <c r="AZ97" s="43"/>
      <c r="BA97" s="60" t="str">
        <f>IF(P97&gt;0,IF(AZ97="+",(норми!$X$4)*(P97*G97),""),"")</f>
        <v/>
      </c>
      <c r="BB97" s="43"/>
      <c r="BC97" s="60" t="str">
        <f>IF(P97&gt;0,IF(BB97="+",(норми!$Z$4)*(P97*F97),""),"")</f>
        <v/>
      </c>
      <c r="BD97" s="61"/>
      <c r="BE97" s="60">
        <f t="shared" si="9"/>
        <v>0</v>
      </c>
      <c r="BF97" s="44">
        <f t="shared" si="10"/>
        <v>0</v>
      </c>
    </row>
    <row r="98" spans="1:58" hidden="1" outlineLevel="1" x14ac:dyDescent="0.2">
      <c r="A98" s="20">
        <v>79</v>
      </c>
      <c r="B98" s="21"/>
      <c r="C98" s="21"/>
      <c r="D98" s="48"/>
      <c r="E98" s="21"/>
      <c r="F98" s="21"/>
      <c r="G98" s="21"/>
      <c r="H98" s="21"/>
      <c r="I98" s="21"/>
      <c r="J98" s="20"/>
      <c r="K98" s="22"/>
      <c r="L98" s="22"/>
      <c r="M98" s="22"/>
      <c r="N98" s="22"/>
      <c r="O98" s="22"/>
      <c r="P98" s="21"/>
      <c r="Q98" s="22"/>
      <c r="R98" s="22"/>
      <c r="S98" s="22"/>
      <c r="T98" s="22"/>
      <c r="U98" s="22"/>
      <c r="V98" s="22"/>
      <c r="W98" s="22"/>
      <c r="X98" s="48"/>
      <c r="Y98" s="23"/>
      <c r="Z98" s="59">
        <f t="shared" si="12"/>
        <v>0</v>
      </c>
      <c r="AA98" s="60">
        <f t="shared" si="13"/>
        <v>0</v>
      </c>
      <c r="AB98" s="60">
        <f t="shared" si="14"/>
        <v>0</v>
      </c>
      <c r="AC98" s="60">
        <f t="shared" si="15"/>
        <v>0</v>
      </c>
      <c r="AD98" s="60">
        <f>IF(D98&lt;=4,O98+((O98*(норми!$E$6))/100),O98+((O98*(норми!$E$7))/100))</f>
        <v>0</v>
      </c>
      <c r="AE98" s="113">
        <f>IFERROR(IF(P98&gt;0,0,ROUNDUP(норми!$F$4*G98,0)),"")</f>
        <v>0</v>
      </c>
      <c r="AF98" s="61"/>
      <c r="AG98" s="61"/>
      <c r="AH98" s="61"/>
      <c r="AI98" s="60">
        <f>IF(X98&gt;0,(X98*(норми!$J$4*F98)),0)</f>
        <v>0</v>
      </c>
      <c r="AJ98" s="60">
        <f>IF(V98="фах",норми!$K$4*F98,0)</f>
        <v>0</v>
      </c>
      <c r="AK98" s="60">
        <f>IF(V98="заг",норми!$L$4*F98,0)</f>
        <v>0</v>
      </c>
      <c r="AL98" s="60">
        <f>IF(W98="фах",норми!$M$4*F98,0)</f>
        <v>0</v>
      </c>
      <c r="AM98" s="60">
        <f>IF(W98="заг",норми!$N$4*F98,0)</f>
        <v>0</v>
      </c>
      <c r="AN98" s="60">
        <f>IF(T98&gt;0,G98*норми!$O$4,0)</f>
        <v>0</v>
      </c>
      <c r="AO98" s="60">
        <f>IF(U98&gt;0,G98*норми!$P$4,0)</f>
        <v>0</v>
      </c>
      <c r="AP98" s="60">
        <f>IF(U98="е.п.",ROUNDUP(G98*норми!$Q$4,0),0)</f>
        <v>0</v>
      </c>
      <c r="AQ98" s="60">
        <f>IF(U98="е.у.",ROUNDUP(G98*норми!$R$4,0),0)</f>
        <v>0</v>
      </c>
      <c r="AR98" s="113">
        <f>IF(R98="дп/др.(б)",ROUNDUP((F98*норми!$S$4)+(((норми!$S$10+норми!$S$11)*норми!$S$9)*F98),0),0)</f>
        <v>0</v>
      </c>
      <c r="AS98" s="60">
        <f>IF(S98="аб",ROUNDUP((норми!$T$4*G98)+(норми!$S$11*(норми!$T$9*F98)),0),0)</f>
        <v>0</v>
      </c>
      <c r="AT98" s="113">
        <f>IF(R98="дп/др.(м)",ROUNDUP((F98*норми!$U$4)+(((норми!$U$10+норми!$U$11)*норми!$U$9)*F98),0),0)</f>
        <v>0</v>
      </c>
      <c r="AU98" s="60">
        <f>IF(S98="ам",ROUNDUP((норми!$V$4*G98)+(норми!$U$11*(норми!$V$9*F98)),0),0)</f>
        <v>0</v>
      </c>
      <c r="AV98" s="43"/>
      <c r="AW98" s="60" t="str">
        <f t="shared" si="11"/>
        <v/>
      </c>
      <c r="AX98" s="43"/>
      <c r="AY98" s="60" t="str">
        <f>IF(P98&gt;0,IF(AX98="+",(норми!$X$4)*(P98*G98),""),"")</f>
        <v/>
      </c>
      <c r="AZ98" s="43"/>
      <c r="BA98" s="60" t="str">
        <f>IF(P98&gt;0,IF(AZ98="+",(норми!$X$4)*(P98*G98),""),"")</f>
        <v/>
      </c>
      <c r="BB98" s="43"/>
      <c r="BC98" s="60" t="str">
        <f>IF(P98&gt;0,IF(BB98="+",(норми!$Z$4)*(P98*F98),""),"")</f>
        <v/>
      </c>
      <c r="BD98" s="61"/>
      <c r="BE98" s="60">
        <f t="shared" si="9"/>
        <v>0</v>
      </c>
      <c r="BF98" s="44">
        <f t="shared" si="10"/>
        <v>0</v>
      </c>
    </row>
    <row r="99" spans="1:58" hidden="1" outlineLevel="1" x14ac:dyDescent="0.2">
      <c r="A99" s="20">
        <v>80</v>
      </c>
      <c r="B99" s="21"/>
      <c r="C99" s="21"/>
      <c r="D99" s="48"/>
      <c r="E99" s="21"/>
      <c r="F99" s="21"/>
      <c r="G99" s="21"/>
      <c r="H99" s="21"/>
      <c r="I99" s="21"/>
      <c r="J99" s="20"/>
      <c r="K99" s="22"/>
      <c r="L99" s="22"/>
      <c r="M99" s="22"/>
      <c r="N99" s="22"/>
      <c r="O99" s="22"/>
      <c r="P99" s="21"/>
      <c r="Q99" s="22"/>
      <c r="R99" s="22"/>
      <c r="S99" s="22"/>
      <c r="T99" s="22"/>
      <c r="U99" s="22"/>
      <c r="V99" s="22"/>
      <c r="W99" s="22"/>
      <c r="X99" s="48"/>
      <c r="Y99" s="23"/>
      <c r="Z99" s="59">
        <f t="shared" si="12"/>
        <v>0</v>
      </c>
      <c r="AA99" s="60">
        <f t="shared" si="13"/>
        <v>0</v>
      </c>
      <c r="AB99" s="60">
        <f t="shared" si="14"/>
        <v>0</v>
      </c>
      <c r="AC99" s="60">
        <f t="shared" si="15"/>
        <v>0</v>
      </c>
      <c r="AD99" s="60">
        <f>IF(D99&lt;=4,O99+((O99*(норми!$E$6))/100),O99+((O99*(норми!$E$7))/100))</f>
        <v>0</v>
      </c>
      <c r="AE99" s="113">
        <f>IFERROR(IF(P99&gt;0,0,ROUNDUP(норми!$F$4*G99,0)),"")</f>
        <v>0</v>
      </c>
      <c r="AF99" s="61"/>
      <c r="AG99" s="61"/>
      <c r="AH99" s="61"/>
      <c r="AI99" s="60">
        <f>IF(X99&gt;0,(X99*(норми!$J$4*F99)),0)</f>
        <v>0</v>
      </c>
      <c r="AJ99" s="60">
        <f>IF(V99="фах",норми!$K$4*F99,0)</f>
        <v>0</v>
      </c>
      <c r="AK99" s="60">
        <f>IF(V99="заг",норми!$L$4*F99,0)</f>
        <v>0</v>
      </c>
      <c r="AL99" s="60">
        <f>IF(W99="фах",норми!$M$4*F99,0)</f>
        <v>0</v>
      </c>
      <c r="AM99" s="60">
        <f>IF(W99="заг",норми!$N$4*F99,0)</f>
        <v>0</v>
      </c>
      <c r="AN99" s="60">
        <f>IF(T99&gt;0,G99*норми!$O$4,0)</f>
        <v>0</v>
      </c>
      <c r="AO99" s="60">
        <f>IF(U99&gt;0,G99*норми!$P$4,0)</f>
        <v>0</v>
      </c>
      <c r="AP99" s="60">
        <f>IF(U99="е.п.",ROUNDUP(G99*норми!$Q$4,0),0)</f>
        <v>0</v>
      </c>
      <c r="AQ99" s="60">
        <f>IF(U99="е.у.",ROUNDUP(G99*норми!$R$4,0),0)</f>
        <v>0</v>
      </c>
      <c r="AR99" s="113">
        <f>IF(R99="дп/др.(б)",ROUNDUP((F99*норми!$S$4)+(((норми!$S$10+норми!$S$11)*норми!$S$9)*F99),0),0)</f>
        <v>0</v>
      </c>
      <c r="AS99" s="60">
        <f>IF(S99="аб",ROUNDUP((норми!$T$4*G99)+(норми!$S$11*(норми!$T$9*F99)),0),0)</f>
        <v>0</v>
      </c>
      <c r="AT99" s="113">
        <f>IF(R99="дп/др.(м)",ROUNDUP((F99*норми!$U$4)+(((норми!$U$10+норми!$U$11)*норми!$U$9)*F99),0),0)</f>
        <v>0</v>
      </c>
      <c r="AU99" s="60">
        <f>IF(S99="ам",ROUNDUP((норми!$V$4*G99)+(норми!$U$11*(норми!$V$9*F99)),0),0)</f>
        <v>0</v>
      </c>
      <c r="AV99" s="43"/>
      <c r="AW99" s="60" t="str">
        <f t="shared" si="11"/>
        <v/>
      </c>
      <c r="AX99" s="43"/>
      <c r="AY99" s="60" t="str">
        <f>IF(P99&gt;0,IF(AX99="+",(норми!$X$4)*(P99*G99),""),"")</f>
        <v/>
      </c>
      <c r="AZ99" s="43"/>
      <c r="BA99" s="60" t="str">
        <f>IF(P99&gt;0,IF(AZ99="+",(норми!$X$4)*(P99*G99),""),"")</f>
        <v/>
      </c>
      <c r="BB99" s="43"/>
      <c r="BC99" s="60" t="str">
        <f>IF(P99&gt;0,IF(BB99="+",(норми!$Z$4)*(P99*F99),""),"")</f>
        <v/>
      </c>
      <c r="BD99" s="61"/>
      <c r="BE99" s="60">
        <f t="shared" si="9"/>
        <v>0</v>
      </c>
      <c r="BF99" s="44">
        <f t="shared" si="10"/>
        <v>0</v>
      </c>
    </row>
    <row r="100" spans="1:58" hidden="1" outlineLevel="1" x14ac:dyDescent="0.2">
      <c r="A100" s="20">
        <v>81</v>
      </c>
      <c r="B100" s="21"/>
      <c r="C100" s="21"/>
      <c r="D100" s="48"/>
      <c r="E100" s="21"/>
      <c r="F100" s="21"/>
      <c r="G100" s="21"/>
      <c r="H100" s="21"/>
      <c r="I100" s="21"/>
      <c r="J100" s="20"/>
      <c r="K100" s="22"/>
      <c r="L100" s="22"/>
      <c r="M100" s="22"/>
      <c r="N100" s="22"/>
      <c r="O100" s="22"/>
      <c r="P100" s="21"/>
      <c r="Q100" s="22"/>
      <c r="R100" s="22"/>
      <c r="S100" s="22"/>
      <c r="T100" s="22"/>
      <c r="U100" s="22"/>
      <c r="V100" s="22"/>
      <c r="W100" s="22"/>
      <c r="X100" s="48"/>
      <c r="Y100" s="23"/>
      <c r="Z100" s="59">
        <f t="shared" si="12"/>
        <v>0</v>
      </c>
      <c r="AA100" s="60">
        <f t="shared" si="13"/>
        <v>0</v>
      </c>
      <c r="AB100" s="60">
        <f t="shared" si="14"/>
        <v>0</v>
      </c>
      <c r="AC100" s="60">
        <f t="shared" si="15"/>
        <v>0</v>
      </c>
      <c r="AD100" s="60">
        <f>IF(D100&lt;=4,O100+((O100*(норми!$E$6))/100),O100+((O100*(норми!$E$7))/100))</f>
        <v>0</v>
      </c>
      <c r="AE100" s="113">
        <f>IFERROR(IF(P100&gt;0,0,ROUNDUP(норми!$F$4*G100,0)),"")</f>
        <v>0</v>
      </c>
      <c r="AF100" s="61"/>
      <c r="AG100" s="61"/>
      <c r="AH100" s="61"/>
      <c r="AI100" s="60">
        <f>IF(X100&gt;0,(X100*(норми!$J$4*F100)),0)</f>
        <v>0</v>
      </c>
      <c r="AJ100" s="60">
        <f>IF(V100="фах",норми!$K$4*F100,0)</f>
        <v>0</v>
      </c>
      <c r="AK100" s="60">
        <f>IF(V100="заг",норми!$L$4*F100,0)</f>
        <v>0</v>
      </c>
      <c r="AL100" s="60">
        <f>IF(W100="фах",норми!$M$4*F100,0)</f>
        <v>0</v>
      </c>
      <c r="AM100" s="60">
        <f>IF(W100="заг",норми!$N$4*F100,0)</f>
        <v>0</v>
      </c>
      <c r="AN100" s="60">
        <f>IF(T100&gt;0,G100*норми!$O$4,0)</f>
        <v>0</v>
      </c>
      <c r="AO100" s="60">
        <f>IF(U100&gt;0,G100*норми!$P$4,0)</f>
        <v>0</v>
      </c>
      <c r="AP100" s="60">
        <f>IF(U100="е.п.",ROUNDUP(G100*норми!$Q$4,0),0)</f>
        <v>0</v>
      </c>
      <c r="AQ100" s="60">
        <f>IF(U100="е.у.",ROUNDUP(G100*норми!$R$4,0),0)</f>
        <v>0</v>
      </c>
      <c r="AR100" s="113">
        <f>IF(R100="дп/др.(б)",ROUNDUP((F100*норми!$S$4)+(((норми!$S$10+норми!$S$11)*норми!$S$9)*F100),0),0)</f>
        <v>0</v>
      </c>
      <c r="AS100" s="60">
        <f>IF(S100="аб",ROUNDUP((норми!$T$4*G100)+(норми!$S$11*(норми!$T$9*F100)),0),0)</f>
        <v>0</v>
      </c>
      <c r="AT100" s="113">
        <f>IF(R100="дп/др.(м)",ROUNDUP((F100*норми!$U$4)+(((норми!$U$10+норми!$U$11)*норми!$U$9)*F100),0),0)</f>
        <v>0</v>
      </c>
      <c r="AU100" s="60">
        <f>IF(S100="ам",ROUNDUP((норми!$V$4*G100)+(норми!$U$11*(норми!$V$9*F100)),0),0)</f>
        <v>0</v>
      </c>
      <c r="AV100" s="43"/>
      <c r="AW100" s="60" t="str">
        <f t="shared" si="11"/>
        <v/>
      </c>
      <c r="AX100" s="43"/>
      <c r="AY100" s="60" t="str">
        <f>IF(P100&gt;0,IF(AX100="+",(норми!$X$4)*(P100*G100),""),"")</f>
        <v/>
      </c>
      <c r="AZ100" s="43"/>
      <c r="BA100" s="60" t="str">
        <f>IF(P100&gt;0,IF(AZ100="+",(норми!$X$4)*(P100*G100),""),"")</f>
        <v/>
      </c>
      <c r="BB100" s="43"/>
      <c r="BC100" s="60" t="str">
        <f>IF(P100&gt;0,IF(BB100="+",(норми!$Z$4)*(P100*F100),""),"")</f>
        <v/>
      </c>
      <c r="BD100" s="61"/>
      <c r="BE100" s="60">
        <f t="shared" si="9"/>
        <v>0</v>
      </c>
      <c r="BF100" s="44">
        <f t="shared" si="10"/>
        <v>0</v>
      </c>
    </row>
    <row r="101" spans="1:58" hidden="1" outlineLevel="1" x14ac:dyDescent="0.2">
      <c r="A101" s="20">
        <v>82</v>
      </c>
      <c r="B101" s="21"/>
      <c r="C101" s="21"/>
      <c r="D101" s="48"/>
      <c r="E101" s="21"/>
      <c r="F101" s="21"/>
      <c r="G101" s="21"/>
      <c r="H101" s="21"/>
      <c r="I101" s="21"/>
      <c r="J101" s="20"/>
      <c r="K101" s="22"/>
      <c r="L101" s="22"/>
      <c r="M101" s="22"/>
      <c r="N101" s="22"/>
      <c r="O101" s="22"/>
      <c r="P101" s="21"/>
      <c r="Q101" s="22"/>
      <c r="R101" s="22"/>
      <c r="S101" s="22"/>
      <c r="T101" s="22"/>
      <c r="U101" s="22"/>
      <c r="V101" s="22"/>
      <c r="W101" s="22"/>
      <c r="X101" s="48"/>
      <c r="Y101" s="23"/>
      <c r="Z101" s="59">
        <f t="shared" si="12"/>
        <v>0</v>
      </c>
      <c r="AA101" s="60">
        <f t="shared" si="13"/>
        <v>0</v>
      </c>
      <c r="AB101" s="60">
        <f t="shared" si="14"/>
        <v>0</v>
      </c>
      <c r="AC101" s="60">
        <f t="shared" si="15"/>
        <v>0</v>
      </c>
      <c r="AD101" s="60">
        <f>IF(D101&lt;=4,O101+((O101*(норми!$E$6))/100),O101+((O101*(норми!$E$7))/100))</f>
        <v>0</v>
      </c>
      <c r="AE101" s="113">
        <f>IFERROR(IF(P101&gt;0,0,ROUNDUP(норми!$F$4*G101,0)),"")</f>
        <v>0</v>
      </c>
      <c r="AF101" s="61"/>
      <c r="AG101" s="61"/>
      <c r="AH101" s="61"/>
      <c r="AI101" s="60">
        <f>IF(X101&gt;0,(X101*(норми!$J$4*F101)),0)</f>
        <v>0</v>
      </c>
      <c r="AJ101" s="60">
        <f>IF(V101="фах",норми!$K$4*F101,0)</f>
        <v>0</v>
      </c>
      <c r="AK101" s="60">
        <f>IF(V101="заг",норми!$L$4*F101,0)</f>
        <v>0</v>
      </c>
      <c r="AL101" s="60">
        <f>IF(W101="фах",норми!$M$4*F101,0)</f>
        <v>0</v>
      </c>
      <c r="AM101" s="60">
        <f>IF(W101="заг",норми!$N$4*F101,0)</f>
        <v>0</v>
      </c>
      <c r="AN101" s="60">
        <f>IF(T101&gt;0,G101*норми!$O$4,0)</f>
        <v>0</v>
      </c>
      <c r="AO101" s="60">
        <f>IF(U101&gt;0,G101*норми!$P$4,0)</f>
        <v>0</v>
      </c>
      <c r="AP101" s="60">
        <f>IF(U101="е.п.",ROUNDUP(G101*норми!$Q$4,0),0)</f>
        <v>0</v>
      </c>
      <c r="AQ101" s="60">
        <f>IF(U101="е.у.",ROUNDUP(G101*норми!$R$4,0),0)</f>
        <v>0</v>
      </c>
      <c r="AR101" s="113">
        <f>IF(R101="дп/др.(б)",ROUNDUP((F101*норми!$S$4)+(((норми!$S$10+норми!$S$11)*норми!$S$9)*F101),0),0)</f>
        <v>0</v>
      </c>
      <c r="AS101" s="60">
        <f>IF(S101="аб",ROUNDUP((норми!$T$4*G101)+(норми!$S$11*(норми!$T$9*F101)),0),0)</f>
        <v>0</v>
      </c>
      <c r="AT101" s="113">
        <f>IF(R101="дп/др.(м)",ROUNDUP((F101*норми!$U$4)+(((норми!$U$10+норми!$U$11)*норми!$U$9)*F101),0),0)</f>
        <v>0</v>
      </c>
      <c r="AU101" s="60">
        <f>IF(S101="ам",ROUNDUP((норми!$V$4*G101)+(норми!$U$11*(норми!$V$9*F101)),0),0)</f>
        <v>0</v>
      </c>
      <c r="AV101" s="43"/>
      <c r="AW101" s="60" t="str">
        <f t="shared" si="11"/>
        <v/>
      </c>
      <c r="AX101" s="43"/>
      <c r="AY101" s="60" t="str">
        <f>IF(P101&gt;0,IF(AX101="+",(норми!$X$4)*(P101*G101),""),"")</f>
        <v/>
      </c>
      <c r="AZ101" s="43"/>
      <c r="BA101" s="60" t="str">
        <f>IF(P101&gt;0,IF(AZ101="+",(норми!$X$4)*(P101*G101),""),"")</f>
        <v/>
      </c>
      <c r="BB101" s="43"/>
      <c r="BC101" s="60" t="str">
        <f>IF(P101&gt;0,IF(BB101="+",(норми!$Z$4)*(P101*F101),""),"")</f>
        <v/>
      </c>
      <c r="BD101" s="61"/>
      <c r="BE101" s="60">
        <f t="shared" si="9"/>
        <v>0</v>
      </c>
      <c r="BF101" s="44">
        <f t="shared" si="10"/>
        <v>0</v>
      </c>
    </row>
    <row r="102" spans="1:58" hidden="1" outlineLevel="1" x14ac:dyDescent="0.2">
      <c r="A102" s="20">
        <v>83</v>
      </c>
      <c r="B102" s="21"/>
      <c r="C102" s="21"/>
      <c r="D102" s="48"/>
      <c r="E102" s="21"/>
      <c r="F102" s="21"/>
      <c r="G102" s="21"/>
      <c r="H102" s="21"/>
      <c r="I102" s="21"/>
      <c r="J102" s="20"/>
      <c r="K102" s="22"/>
      <c r="L102" s="22"/>
      <c r="M102" s="22"/>
      <c r="N102" s="22"/>
      <c r="O102" s="22"/>
      <c r="P102" s="21"/>
      <c r="Q102" s="22"/>
      <c r="R102" s="22"/>
      <c r="S102" s="22"/>
      <c r="T102" s="22"/>
      <c r="U102" s="22"/>
      <c r="V102" s="22"/>
      <c r="W102" s="22"/>
      <c r="X102" s="48"/>
      <c r="Y102" s="23"/>
      <c r="Z102" s="59">
        <f t="shared" si="12"/>
        <v>0</v>
      </c>
      <c r="AA102" s="60">
        <f t="shared" si="13"/>
        <v>0</v>
      </c>
      <c r="AB102" s="60">
        <f t="shared" si="14"/>
        <v>0</v>
      </c>
      <c r="AC102" s="60">
        <f t="shared" si="15"/>
        <v>0</v>
      </c>
      <c r="AD102" s="60">
        <f>IF(D102&lt;=4,O102+((O102*(норми!$E$6))/100),O102+((O102*(норми!$E$7))/100))</f>
        <v>0</v>
      </c>
      <c r="AE102" s="113">
        <f>IFERROR(IF(P102&gt;0,0,ROUNDUP(норми!$F$4*G102,0)),"")</f>
        <v>0</v>
      </c>
      <c r="AF102" s="61"/>
      <c r="AG102" s="61"/>
      <c r="AH102" s="61"/>
      <c r="AI102" s="60">
        <f>IF(X102&gt;0,(X102*(норми!$J$4*F102)),0)</f>
        <v>0</v>
      </c>
      <c r="AJ102" s="60">
        <f>IF(V102="фах",норми!$K$4*F102,0)</f>
        <v>0</v>
      </c>
      <c r="AK102" s="60">
        <f>IF(V102="заг",норми!$L$4*F102,0)</f>
        <v>0</v>
      </c>
      <c r="AL102" s="60">
        <f>IF(W102="фах",норми!$M$4*F102,0)</f>
        <v>0</v>
      </c>
      <c r="AM102" s="60">
        <f>IF(W102="заг",норми!$N$4*F102,0)</f>
        <v>0</v>
      </c>
      <c r="AN102" s="60">
        <f>IF(T102&gt;0,G102*норми!$O$4,0)</f>
        <v>0</v>
      </c>
      <c r="AO102" s="60">
        <f>IF(U102&gt;0,G102*норми!$P$4,0)</f>
        <v>0</v>
      </c>
      <c r="AP102" s="60">
        <f>IF(U102="е.п.",ROUNDUP(G102*норми!$Q$4,0),0)</f>
        <v>0</v>
      </c>
      <c r="AQ102" s="60">
        <f>IF(U102="е.у.",ROUNDUP(G102*норми!$R$4,0),0)</f>
        <v>0</v>
      </c>
      <c r="AR102" s="113">
        <f>IF(R102="дп/др.(б)",ROUNDUP((F102*норми!$S$4)+(((норми!$S$10+норми!$S$11)*норми!$S$9)*F102),0),0)</f>
        <v>0</v>
      </c>
      <c r="AS102" s="60">
        <f>IF(S102="аб",ROUNDUP((норми!$T$4*G102)+(норми!$S$11*(норми!$T$9*F102)),0),0)</f>
        <v>0</v>
      </c>
      <c r="AT102" s="113">
        <f>IF(R102="дп/др.(м)",ROUNDUP((F102*норми!$U$4)+(((норми!$U$10+норми!$U$11)*норми!$U$9)*F102),0),0)</f>
        <v>0</v>
      </c>
      <c r="AU102" s="60">
        <f>IF(S102="ам",ROUNDUP((норми!$V$4*G102)+(норми!$U$11*(норми!$V$9*F102)),0),0)</f>
        <v>0</v>
      </c>
      <c r="AV102" s="43"/>
      <c r="AW102" s="60" t="str">
        <f t="shared" si="11"/>
        <v/>
      </c>
      <c r="AX102" s="43"/>
      <c r="AY102" s="60" t="str">
        <f>IF(P102&gt;0,IF(AX102="+",(норми!$X$4)*(P102*G102),""),"")</f>
        <v/>
      </c>
      <c r="AZ102" s="43"/>
      <c r="BA102" s="60" t="str">
        <f>IF(P102&gt;0,IF(AZ102="+",(норми!$X$4)*(P102*G102),""),"")</f>
        <v/>
      </c>
      <c r="BB102" s="43"/>
      <c r="BC102" s="60" t="str">
        <f>IF(P102&gt;0,IF(BB102="+",(норми!$Z$4)*(P102*F102),""),"")</f>
        <v/>
      </c>
      <c r="BD102" s="61"/>
      <c r="BE102" s="60">
        <f t="shared" si="9"/>
        <v>0</v>
      </c>
      <c r="BF102" s="44">
        <f t="shared" si="10"/>
        <v>0</v>
      </c>
    </row>
    <row r="103" spans="1:58" hidden="1" outlineLevel="1" x14ac:dyDescent="0.2">
      <c r="A103" s="20">
        <v>84</v>
      </c>
      <c r="B103" s="21"/>
      <c r="C103" s="21"/>
      <c r="D103" s="48"/>
      <c r="E103" s="21"/>
      <c r="F103" s="21"/>
      <c r="G103" s="21"/>
      <c r="H103" s="21"/>
      <c r="I103" s="21"/>
      <c r="J103" s="20"/>
      <c r="K103" s="22"/>
      <c r="L103" s="22"/>
      <c r="M103" s="22"/>
      <c r="N103" s="22"/>
      <c r="O103" s="22"/>
      <c r="P103" s="21"/>
      <c r="Q103" s="22"/>
      <c r="R103" s="22"/>
      <c r="S103" s="22"/>
      <c r="T103" s="22"/>
      <c r="U103" s="22"/>
      <c r="V103" s="22"/>
      <c r="W103" s="22"/>
      <c r="X103" s="48"/>
      <c r="Y103" s="23"/>
      <c r="Z103" s="59">
        <f t="shared" si="12"/>
        <v>0</v>
      </c>
      <c r="AA103" s="60">
        <f t="shared" si="13"/>
        <v>0</v>
      </c>
      <c r="AB103" s="60">
        <f t="shared" si="14"/>
        <v>0</v>
      </c>
      <c r="AC103" s="60">
        <f t="shared" si="15"/>
        <v>0</v>
      </c>
      <c r="AD103" s="60">
        <f>IF(D103&lt;=4,O103+((O103*(норми!$E$6))/100),O103+((O103*(норми!$E$7))/100))</f>
        <v>0</v>
      </c>
      <c r="AE103" s="113">
        <f>IFERROR(IF(P103&gt;0,0,ROUNDUP(норми!$F$4*G103,0)),"")</f>
        <v>0</v>
      </c>
      <c r="AF103" s="61"/>
      <c r="AG103" s="61"/>
      <c r="AH103" s="61"/>
      <c r="AI103" s="60">
        <f>IF(X103&gt;0,(X103*(норми!$J$4*F103)),0)</f>
        <v>0</v>
      </c>
      <c r="AJ103" s="60">
        <f>IF(V103="фах",норми!$K$4*F103,0)</f>
        <v>0</v>
      </c>
      <c r="AK103" s="60">
        <f>IF(V103="заг",норми!$L$4*F103,0)</f>
        <v>0</v>
      </c>
      <c r="AL103" s="60">
        <f>IF(W103="фах",норми!$M$4*F103,0)</f>
        <v>0</v>
      </c>
      <c r="AM103" s="60">
        <f>IF(W103="заг",норми!$N$4*F103,0)</f>
        <v>0</v>
      </c>
      <c r="AN103" s="60">
        <f>IF(T103&gt;0,G103*норми!$O$4,0)</f>
        <v>0</v>
      </c>
      <c r="AO103" s="60">
        <f>IF(U103&gt;0,G103*норми!$P$4,0)</f>
        <v>0</v>
      </c>
      <c r="AP103" s="60">
        <f>IF(U103="е.п.",ROUNDUP(G103*норми!$Q$4,0),0)</f>
        <v>0</v>
      </c>
      <c r="AQ103" s="60">
        <f>IF(U103="е.у.",ROUNDUP(G103*норми!$R$4,0),0)</f>
        <v>0</v>
      </c>
      <c r="AR103" s="113">
        <f>IF(R103="дп/др.(б)",ROUNDUP((F103*норми!$S$4)+(((норми!$S$10+норми!$S$11)*норми!$S$9)*F103),0),0)</f>
        <v>0</v>
      </c>
      <c r="AS103" s="60">
        <f>IF(S103="аб",ROUNDUP((норми!$T$4*G103)+(норми!$S$11*(норми!$T$9*F103)),0),0)</f>
        <v>0</v>
      </c>
      <c r="AT103" s="113">
        <f>IF(R103="дп/др.(м)",ROUNDUP((F103*норми!$U$4)+(((норми!$U$10+норми!$U$11)*норми!$U$9)*F103),0),0)</f>
        <v>0</v>
      </c>
      <c r="AU103" s="60">
        <f>IF(S103="ам",ROUNDUP((норми!$V$4*G103)+(норми!$U$11*(норми!$V$9*F103)),0),0)</f>
        <v>0</v>
      </c>
      <c r="AV103" s="43"/>
      <c r="AW103" s="60" t="str">
        <f t="shared" si="11"/>
        <v/>
      </c>
      <c r="AX103" s="43"/>
      <c r="AY103" s="60" t="str">
        <f>IF(P103&gt;0,IF(AX103="+",(норми!$X$4)*(P103*G103),""),"")</f>
        <v/>
      </c>
      <c r="AZ103" s="43"/>
      <c r="BA103" s="60" t="str">
        <f>IF(P103&gt;0,IF(AZ103="+",(норми!$X$4)*(P103*G103),""),"")</f>
        <v/>
      </c>
      <c r="BB103" s="43"/>
      <c r="BC103" s="60" t="str">
        <f>IF(P103&gt;0,IF(BB103="+",(норми!$Z$4)*(P103*F103),""),"")</f>
        <v/>
      </c>
      <c r="BD103" s="61"/>
      <c r="BE103" s="60">
        <f t="shared" si="9"/>
        <v>0</v>
      </c>
      <c r="BF103" s="44">
        <f t="shared" si="10"/>
        <v>0</v>
      </c>
    </row>
    <row r="104" spans="1:58" hidden="1" outlineLevel="1" x14ac:dyDescent="0.2">
      <c r="A104" s="20">
        <v>85</v>
      </c>
      <c r="B104" s="21"/>
      <c r="C104" s="21"/>
      <c r="D104" s="48"/>
      <c r="E104" s="21"/>
      <c r="F104" s="21"/>
      <c r="G104" s="21"/>
      <c r="H104" s="21"/>
      <c r="I104" s="21"/>
      <c r="J104" s="20"/>
      <c r="K104" s="22"/>
      <c r="L104" s="22"/>
      <c r="M104" s="22"/>
      <c r="N104" s="22"/>
      <c r="O104" s="22"/>
      <c r="P104" s="21"/>
      <c r="Q104" s="22"/>
      <c r="R104" s="22"/>
      <c r="S104" s="22"/>
      <c r="T104" s="22"/>
      <c r="U104" s="22"/>
      <c r="V104" s="22"/>
      <c r="W104" s="22"/>
      <c r="X104" s="48"/>
      <c r="Y104" s="23"/>
      <c r="Z104" s="59">
        <f t="shared" si="12"/>
        <v>0</v>
      </c>
      <c r="AA104" s="60">
        <f t="shared" si="13"/>
        <v>0</v>
      </c>
      <c r="AB104" s="60">
        <f t="shared" si="14"/>
        <v>0</v>
      </c>
      <c r="AC104" s="60">
        <f t="shared" si="15"/>
        <v>0</v>
      </c>
      <c r="AD104" s="60">
        <f>IF(D104&lt;=4,O104+((O104*(норми!$E$6))/100),O104+((O104*(норми!$E$7))/100))</f>
        <v>0</v>
      </c>
      <c r="AE104" s="113">
        <f>IFERROR(IF(P104&gt;0,0,ROUNDUP(норми!$F$4*G104,0)),"")</f>
        <v>0</v>
      </c>
      <c r="AF104" s="61"/>
      <c r="AG104" s="61"/>
      <c r="AH104" s="61"/>
      <c r="AI104" s="60">
        <f>IF(X104&gt;0,(X104*(норми!$J$4*F104)),0)</f>
        <v>0</v>
      </c>
      <c r="AJ104" s="60">
        <f>IF(V104="фах",норми!$K$4*F104,0)</f>
        <v>0</v>
      </c>
      <c r="AK104" s="60">
        <f>IF(V104="заг",норми!$L$4*F104,0)</f>
        <v>0</v>
      </c>
      <c r="AL104" s="60">
        <f>IF(W104="фах",норми!$M$4*F104,0)</f>
        <v>0</v>
      </c>
      <c r="AM104" s="60">
        <f>IF(W104="заг",норми!$N$4*F104,0)</f>
        <v>0</v>
      </c>
      <c r="AN104" s="60">
        <f>IF(T104&gt;0,G104*норми!$O$4,0)</f>
        <v>0</v>
      </c>
      <c r="AO104" s="60">
        <f>IF(U104&gt;0,G104*норми!$P$4,0)</f>
        <v>0</v>
      </c>
      <c r="AP104" s="60">
        <f>IF(U104="е.п.",ROUNDUP(G104*норми!$Q$4,0),0)</f>
        <v>0</v>
      </c>
      <c r="AQ104" s="60">
        <f>IF(U104="е.у.",ROUNDUP(G104*норми!$R$4,0),0)</f>
        <v>0</v>
      </c>
      <c r="AR104" s="113">
        <f>IF(R104="дп/др.(б)",ROUNDUP((F104*норми!$S$4)+(((норми!$S$10+норми!$S$11)*норми!$S$9)*F104),0),0)</f>
        <v>0</v>
      </c>
      <c r="AS104" s="60">
        <f>IF(S104="аб",ROUNDUP((норми!$T$4*G104)+(норми!$S$11*(норми!$T$9*F104)),0),0)</f>
        <v>0</v>
      </c>
      <c r="AT104" s="113">
        <f>IF(R104="дп/др.(м)",ROUNDUP((F104*норми!$U$4)+(((норми!$U$10+норми!$U$11)*норми!$U$9)*F104),0),0)</f>
        <v>0</v>
      </c>
      <c r="AU104" s="60">
        <f>IF(S104="ам",ROUNDUP((норми!$V$4*G104)+(норми!$U$11*(норми!$V$9*F104)),0),0)</f>
        <v>0</v>
      </c>
      <c r="AV104" s="43"/>
      <c r="AW104" s="60" t="str">
        <f t="shared" si="11"/>
        <v/>
      </c>
      <c r="AX104" s="43"/>
      <c r="AY104" s="60" t="str">
        <f>IF(P104&gt;0,IF(AX104="+",(норми!$X$4)*(P104*G104),""),"")</f>
        <v/>
      </c>
      <c r="AZ104" s="43"/>
      <c r="BA104" s="60" t="str">
        <f>IF(P104&gt;0,IF(AZ104="+",(норми!$X$4)*(P104*G104),""),"")</f>
        <v/>
      </c>
      <c r="BB104" s="43"/>
      <c r="BC104" s="60" t="str">
        <f>IF(P104&gt;0,IF(BB104="+",(норми!$Z$4)*(P104*F104),""),"")</f>
        <v/>
      </c>
      <c r="BD104" s="61"/>
      <c r="BE104" s="60">
        <f t="shared" si="9"/>
        <v>0</v>
      </c>
      <c r="BF104" s="44">
        <f t="shared" si="10"/>
        <v>0</v>
      </c>
    </row>
    <row r="105" spans="1:58" hidden="1" outlineLevel="1" x14ac:dyDescent="0.2">
      <c r="A105" s="20">
        <v>86</v>
      </c>
      <c r="B105" s="21"/>
      <c r="C105" s="21"/>
      <c r="D105" s="48"/>
      <c r="E105" s="21"/>
      <c r="F105" s="21"/>
      <c r="G105" s="21"/>
      <c r="H105" s="21"/>
      <c r="I105" s="21"/>
      <c r="J105" s="20"/>
      <c r="K105" s="22"/>
      <c r="L105" s="22"/>
      <c r="M105" s="22"/>
      <c r="N105" s="22"/>
      <c r="O105" s="22"/>
      <c r="P105" s="21"/>
      <c r="Q105" s="22"/>
      <c r="R105" s="22"/>
      <c r="S105" s="22"/>
      <c r="T105" s="22"/>
      <c r="U105" s="22"/>
      <c r="V105" s="22"/>
      <c r="W105" s="22"/>
      <c r="X105" s="48"/>
      <c r="Y105" s="23"/>
      <c r="Z105" s="59">
        <f t="shared" si="12"/>
        <v>0</v>
      </c>
      <c r="AA105" s="60">
        <f t="shared" si="13"/>
        <v>0</v>
      </c>
      <c r="AB105" s="60">
        <f t="shared" si="14"/>
        <v>0</v>
      </c>
      <c r="AC105" s="60">
        <f t="shared" si="15"/>
        <v>0</v>
      </c>
      <c r="AD105" s="60">
        <f>IF(D105&lt;=4,O105+((O105*(норми!$E$6))/100),O105+((O105*(норми!$E$7))/100))</f>
        <v>0</v>
      </c>
      <c r="AE105" s="113">
        <f>IFERROR(IF(P105&gt;0,0,ROUNDUP(норми!$F$4*G105,0)),"")</f>
        <v>0</v>
      </c>
      <c r="AF105" s="61"/>
      <c r="AG105" s="61"/>
      <c r="AH105" s="61"/>
      <c r="AI105" s="60">
        <f>IF(X105&gt;0,(X105*(норми!$J$4*F105)),0)</f>
        <v>0</v>
      </c>
      <c r="AJ105" s="60">
        <f>IF(V105="фах",норми!$K$4*F105,0)</f>
        <v>0</v>
      </c>
      <c r="AK105" s="60">
        <f>IF(V105="заг",норми!$L$4*F105,0)</f>
        <v>0</v>
      </c>
      <c r="AL105" s="60">
        <f>IF(W105="фах",норми!$M$4*F105,0)</f>
        <v>0</v>
      </c>
      <c r="AM105" s="60">
        <f>IF(W105="заг",норми!$N$4*F105,0)</f>
        <v>0</v>
      </c>
      <c r="AN105" s="60">
        <f>IF(T105&gt;0,G105*норми!$O$4,0)</f>
        <v>0</v>
      </c>
      <c r="AO105" s="60">
        <f>IF(U105&gt;0,G105*норми!$P$4,0)</f>
        <v>0</v>
      </c>
      <c r="AP105" s="60">
        <f>IF(U105="е.п.",ROUNDUP(G105*норми!$Q$4,0),0)</f>
        <v>0</v>
      </c>
      <c r="AQ105" s="60">
        <f>IF(U105="е.у.",ROUNDUP(G105*норми!$R$4,0),0)</f>
        <v>0</v>
      </c>
      <c r="AR105" s="113">
        <f>IF(R105="дп/др.(б)",ROUNDUP((F105*норми!$S$4)+(((норми!$S$10+норми!$S$11)*норми!$S$9)*F105),0),0)</f>
        <v>0</v>
      </c>
      <c r="AS105" s="60">
        <f>IF(S105="аб",ROUNDUP((норми!$T$4*G105)+(норми!$S$11*(норми!$T$9*F105)),0),0)</f>
        <v>0</v>
      </c>
      <c r="AT105" s="113">
        <f>IF(R105="дп/др.(м)",ROUNDUP((F105*норми!$U$4)+(((норми!$U$10+норми!$U$11)*норми!$U$9)*F105),0),0)</f>
        <v>0</v>
      </c>
      <c r="AU105" s="60">
        <f>IF(S105="ам",ROUNDUP((норми!$V$4*G105)+(норми!$U$11*(норми!$V$9*F105)),0),0)</f>
        <v>0</v>
      </c>
      <c r="AV105" s="43"/>
      <c r="AW105" s="60" t="str">
        <f t="shared" si="11"/>
        <v/>
      </c>
      <c r="AX105" s="43"/>
      <c r="AY105" s="60" t="str">
        <f>IF(P105&gt;0,IF(AX105="+",(норми!$X$4)*(P105*G105),""),"")</f>
        <v/>
      </c>
      <c r="AZ105" s="43"/>
      <c r="BA105" s="60" t="str">
        <f>IF(P105&gt;0,IF(AZ105="+",(норми!$X$4)*(P105*G105),""),"")</f>
        <v/>
      </c>
      <c r="BB105" s="43"/>
      <c r="BC105" s="60" t="str">
        <f>IF(P105&gt;0,IF(BB105="+",(норми!$Z$4)*(P105*F105),""),"")</f>
        <v/>
      </c>
      <c r="BD105" s="61"/>
      <c r="BE105" s="60">
        <f t="shared" si="9"/>
        <v>0</v>
      </c>
      <c r="BF105" s="44">
        <f t="shared" si="10"/>
        <v>0</v>
      </c>
    </row>
    <row r="106" spans="1:58" hidden="1" outlineLevel="1" x14ac:dyDescent="0.2">
      <c r="A106" s="20">
        <v>87</v>
      </c>
      <c r="B106" s="21"/>
      <c r="C106" s="21"/>
      <c r="D106" s="48"/>
      <c r="E106" s="21"/>
      <c r="F106" s="21"/>
      <c r="G106" s="21"/>
      <c r="H106" s="21"/>
      <c r="I106" s="21"/>
      <c r="J106" s="20"/>
      <c r="K106" s="22"/>
      <c r="L106" s="22"/>
      <c r="M106" s="22"/>
      <c r="N106" s="22"/>
      <c r="O106" s="22"/>
      <c r="P106" s="21"/>
      <c r="Q106" s="22"/>
      <c r="R106" s="22"/>
      <c r="S106" s="22"/>
      <c r="T106" s="22"/>
      <c r="U106" s="22"/>
      <c r="V106" s="22"/>
      <c r="W106" s="22"/>
      <c r="X106" s="48"/>
      <c r="Y106" s="23"/>
      <c r="Z106" s="59">
        <f t="shared" si="12"/>
        <v>0</v>
      </c>
      <c r="AA106" s="60">
        <f t="shared" si="13"/>
        <v>0</v>
      </c>
      <c r="AB106" s="60">
        <f t="shared" si="14"/>
        <v>0</v>
      </c>
      <c r="AC106" s="60">
        <f t="shared" si="15"/>
        <v>0</v>
      </c>
      <c r="AD106" s="60">
        <f>IF(D106&lt;=4,O106+((O106*(норми!$E$6))/100),O106+((O106*(норми!$E$7))/100))</f>
        <v>0</v>
      </c>
      <c r="AE106" s="113">
        <f>IFERROR(IF(P106&gt;0,0,ROUNDUP(норми!$F$4*G106,0)),"")</f>
        <v>0</v>
      </c>
      <c r="AF106" s="61"/>
      <c r="AG106" s="61"/>
      <c r="AH106" s="61"/>
      <c r="AI106" s="60">
        <f>IF(X106&gt;0,(X106*(норми!$J$4*F106)),0)</f>
        <v>0</v>
      </c>
      <c r="AJ106" s="60">
        <f>IF(V106="фах",норми!$K$4*F106,0)</f>
        <v>0</v>
      </c>
      <c r="AK106" s="60">
        <f>IF(V106="заг",норми!$L$4*F106,0)</f>
        <v>0</v>
      </c>
      <c r="AL106" s="60">
        <f>IF(W106="фах",норми!$M$4*F106,0)</f>
        <v>0</v>
      </c>
      <c r="AM106" s="60">
        <f>IF(W106="заг",норми!$N$4*F106,0)</f>
        <v>0</v>
      </c>
      <c r="AN106" s="60">
        <f>IF(T106&gt;0,G106*норми!$O$4,0)</f>
        <v>0</v>
      </c>
      <c r="AO106" s="60">
        <f>IF(U106&gt;0,G106*норми!$P$4,0)</f>
        <v>0</v>
      </c>
      <c r="AP106" s="60">
        <f>IF(U106="е.п.",ROUNDUP(G106*норми!$Q$4,0),0)</f>
        <v>0</v>
      </c>
      <c r="AQ106" s="60">
        <f>IF(U106="е.у.",ROUNDUP(G106*норми!$R$4,0),0)</f>
        <v>0</v>
      </c>
      <c r="AR106" s="113">
        <f>IF(R106="дп/др.(б)",ROUNDUP((F106*норми!$S$4)+(((норми!$S$10+норми!$S$11)*норми!$S$9)*F106),0),0)</f>
        <v>0</v>
      </c>
      <c r="AS106" s="60">
        <f>IF(S106="аб",ROUNDUP((норми!$T$4*G106)+(норми!$S$11*(норми!$T$9*F106)),0),0)</f>
        <v>0</v>
      </c>
      <c r="AT106" s="113">
        <f>IF(R106="дп/др.(м)",ROUNDUP((F106*норми!$U$4)+(((норми!$U$10+норми!$U$11)*норми!$U$9)*F106),0),0)</f>
        <v>0</v>
      </c>
      <c r="AU106" s="60">
        <f>IF(S106="ам",ROUNDUP((норми!$V$4*G106)+(норми!$U$11*(норми!$V$9*F106)),0),0)</f>
        <v>0</v>
      </c>
      <c r="AV106" s="43"/>
      <c r="AW106" s="60" t="str">
        <f t="shared" si="11"/>
        <v/>
      </c>
      <c r="AX106" s="43"/>
      <c r="AY106" s="60" t="str">
        <f>IF(P106&gt;0,IF(AX106="+",(норми!$X$4)*(P106*G106),""),"")</f>
        <v/>
      </c>
      <c r="AZ106" s="43"/>
      <c r="BA106" s="60" t="str">
        <f>IF(P106&gt;0,IF(AZ106="+",(норми!$X$4)*(P106*G106),""),"")</f>
        <v/>
      </c>
      <c r="BB106" s="43"/>
      <c r="BC106" s="60" t="str">
        <f>IF(P106&gt;0,IF(BB106="+",(норми!$Z$4)*(P106*F106),""),"")</f>
        <v/>
      </c>
      <c r="BD106" s="61"/>
      <c r="BE106" s="60">
        <f t="shared" si="9"/>
        <v>0</v>
      </c>
      <c r="BF106" s="44">
        <f t="shared" si="10"/>
        <v>0</v>
      </c>
    </row>
    <row r="107" spans="1:58" hidden="1" outlineLevel="1" x14ac:dyDescent="0.2">
      <c r="A107" s="20">
        <v>88</v>
      </c>
      <c r="B107" s="21"/>
      <c r="C107" s="21"/>
      <c r="D107" s="48"/>
      <c r="E107" s="21"/>
      <c r="F107" s="21"/>
      <c r="G107" s="21"/>
      <c r="H107" s="21"/>
      <c r="I107" s="21"/>
      <c r="J107" s="20"/>
      <c r="K107" s="22"/>
      <c r="L107" s="22"/>
      <c r="M107" s="22"/>
      <c r="N107" s="22"/>
      <c r="O107" s="22"/>
      <c r="P107" s="21"/>
      <c r="Q107" s="22"/>
      <c r="R107" s="22"/>
      <c r="S107" s="22"/>
      <c r="T107" s="22"/>
      <c r="U107" s="22"/>
      <c r="V107" s="22"/>
      <c r="W107" s="22"/>
      <c r="X107" s="48"/>
      <c r="Y107" s="23"/>
      <c r="Z107" s="59">
        <f t="shared" si="12"/>
        <v>0</v>
      </c>
      <c r="AA107" s="60">
        <f t="shared" si="13"/>
        <v>0</v>
      </c>
      <c r="AB107" s="60">
        <f t="shared" si="14"/>
        <v>0</v>
      </c>
      <c r="AC107" s="60">
        <f t="shared" si="15"/>
        <v>0</v>
      </c>
      <c r="AD107" s="60">
        <f>IF(D107&lt;=4,O107+((O107*(норми!$E$6))/100),O107+((O107*(норми!$E$7))/100))</f>
        <v>0</v>
      </c>
      <c r="AE107" s="113">
        <f>IFERROR(IF(P107&gt;0,0,ROUNDUP(норми!$F$4*G107,0)),"")</f>
        <v>0</v>
      </c>
      <c r="AF107" s="61"/>
      <c r="AG107" s="61"/>
      <c r="AH107" s="61"/>
      <c r="AI107" s="60">
        <f>IF(X107&gt;0,(X107*(норми!$J$4*F107)),0)</f>
        <v>0</v>
      </c>
      <c r="AJ107" s="60">
        <f>IF(V107="фах",норми!$K$4*F107,0)</f>
        <v>0</v>
      </c>
      <c r="AK107" s="60">
        <f>IF(V107="заг",норми!$L$4*F107,0)</f>
        <v>0</v>
      </c>
      <c r="AL107" s="60">
        <f>IF(W107="фах",норми!$M$4*F107,0)</f>
        <v>0</v>
      </c>
      <c r="AM107" s="60">
        <f>IF(W107="заг",норми!$N$4*F107,0)</f>
        <v>0</v>
      </c>
      <c r="AN107" s="60">
        <f>IF(T107&gt;0,G107*норми!$O$4,0)</f>
        <v>0</v>
      </c>
      <c r="AO107" s="60">
        <f>IF(U107&gt;0,G107*норми!$P$4,0)</f>
        <v>0</v>
      </c>
      <c r="AP107" s="60">
        <f>IF(U107="е.п.",ROUNDUP(G107*норми!$Q$4,0),0)</f>
        <v>0</v>
      </c>
      <c r="AQ107" s="60">
        <f>IF(U107="е.у.",ROUNDUP(G107*норми!$R$4,0),0)</f>
        <v>0</v>
      </c>
      <c r="AR107" s="113">
        <f>IF(R107="дп/др.(б)",ROUNDUP((F107*норми!$S$4)+(((норми!$S$10+норми!$S$11)*норми!$S$9)*F107),0),0)</f>
        <v>0</v>
      </c>
      <c r="AS107" s="60">
        <f>IF(S107="аб",ROUNDUP((норми!$T$4*G107)+(норми!$S$11*(норми!$T$9*F107)),0),0)</f>
        <v>0</v>
      </c>
      <c r="AT107" s="113">
        <f>IF(R107="дп/др.(м)",ROUNDUP((F107*норми!$U$4)+(((норми!$U$10+норми!$U$11)*норми!$U$9)*F107),0),0)</f>
        <v>0</v>
      </c>
      <c r="AU107" s="60">
        <f>IF(S107="ам",ROUNDUP((норми!$V$4*G107)+(норми!$U$11*(норми!$V$9*F107)),0),0)</f>
        <v>0</v>
      </c>
      <c r="AV107" s="43"/>
      <c r="AW107" s="60" t="str">
        <f t="shared" si="11"/>
        <v/>
      </c>
      <c r="AX107" s="43"/>
      <c r="AY107" s="60" t="str">
        <f>IF(P107&gt;0,IF(AX107="+",(норми!$X$4)*(P107*G107),""),"")</f>
        <v/>
      </c>
      <c r="AZ107" s="43"/>
      <c r="BA107" s="60" t="str">
        <f>IF(P107&gt;0,IF(AZ107="+",(норми!$X$4)*(P107*G107),""),"")</f>
        <v/>
      </c>
      <c r="BB107" s="43"/>
      <c r="BC107" s="60" t="str">
        <f>IF(P107&gt;0,IF(BB107="+",(норми!$Z$4)*(P107*F107),""),"")</f>
        <v/>
      </c>
      <c r="BD107" s="61"/>
      <c r="BE107" s="60">
        <f t="shared" si="9"/>
        <v>0</v>
      </c>
      <c r="BF107" s="44">
        <f t="shared" si="10"/>
        <v>0</v>
      </c>
    </row>
    <row r="108" spans="1:58" hidden="1" outlineLevel="1" x14ac:dyDescent="0.2">
      <c r="A108" s="20">
        <v>89</v>
      </c>
      <c r="B108" s="21"/>
      <c r="C108" s="21"/>
      <c r="D108" s="48"/>
      <c r="E108" s="21"/>
      <c r="F108" s="21"/>
      <c r="G108" s="21"/>
      <c r="H108" s="21"/>
      <c r="I108" s="21"/>
      <c r="J108" s="20"/>
      <c r="K108" s="22"/>
      <c r="L108" s="22"/>
      <c r="M108" s="22"/>
      <c r="N108" s="22"/>
      <c r="O108" s="22"/>
      <c r="P108" s="21"/>
      <c r="Q108" s="22"/>
      <c r="R108" s="22"/>
      <c r="S108" s="22"/>
      <c r="T108" s="22"/>
      <c r="U108" s="22"/>
      <c r="V108" s="22"/>
      <c r="W108" s="22"/>
      <c r="X108" s="48"/>
      <c r="Y108" s="23"/>
      <c r="Z108" s="59">
        <f t="shared" si="12"/>
        <v>0</v>
      </c>
      <c r="AA108" s="60">
        <f t="shared" si="13"/>
        <v>0</v>
      </c>
      <c r="AB108" s="60">
        <f t="shared" si="14"/>
        <v>0</v>
      </c>
      <c r="AC108" s="60">
        <f t="shared" si="15"/>
        <v>0</v>
      </c>
      <c r="AD108" s="60">
        <f>IF(D108&lt;=4,O108+((O108*(норми!$E$6))/100),O108+((O108*(норми!$E$7))/100))</f>
        <v>0</v>
      </c>
      <c r="AE108" s="113">
        <f>IFERROR(IF(P108&gt;0,0,ROUNDUP(норми!$F$4*G108,0)),"")</f>
        <v>0</v>
      </c>
      <c r="AF108" s="61"/>
      <c r="AG108" s="61"/>
      <c r="AH108" s="61"/>
      <c r="AI108" s="60">
        <f>IF(X108&gt;0,(X108*(норми!$J$4*F108)),0)</f>
        <v>0</v>
      </c>
      <c r="AJ108" s="60">
        <f>IF(V108="фах",норми!$K$4*F108,0)</f>
        <v>0</v>
      </c>
      <c r="AK108" s="60">
        <f>IF(V108="заг",норми!$L$4*F108,0)</f>
        <v>0</v>
      </c>
      <c r="AL108" s="60">
        <f>IF(W108="фах",норми!$M$4*F108,0)</f>
        <v>0</v>
      </c>
      <c r="AM108" s="60">
        <f>IF(W108="заг",норми!$N$4*F108,0)</f>
        <v>0</v>
      </c>
      <c r="AN108" s="60">
        <f>IF(T108&gt;0,G108*норми!$O$4,0)</f>
        <v>0</v>
      </c>
      <c r="AO108" s="60">
        <f>IF(U108&gt;0,G108*норми!$P$4,0)</f>
        <v>0</v>
      </c>
      <c r="AP108" s="60">
        <f>IF(U108="е.п.",ROUNDUP(G108*норми!$Q$4,0),0)</f>
        <v>0</v>
      </c>
      <c r="AQ108" s="60">
        <f>IF(U108="е.у.",ROUNDUP(G108*норми!$R$4,0),0)</f>
        <v>0</v>
      </c>
      <c r="AR108" s="113">
        <f>IF(R108="дп/др.(б)",ROUNDUP((F108*норми!$S$4)+(((норми!$S$10+норми!$S$11)*норми!$S$9)*F108),0),0)</f>
        <v>0</v>
      </c>
      <c r="AS108" s="60">
        <f>IF(S108="аб",ROUNDUP((норми!$T$4*G108)+(норми!$S$11*(норми!$T$9*F108)),0),0)</f>
        <v>0</v>
      </c>
      <c r="AT108" s="113">
        <f>IF(R108="дп/др.(м)",ROUNDUP((F108*норми!$U$4)+(((норми!$U$10+норми!$U$11)*норми!$U$9)*F108),0),0)</f>
        <v>0</v>
      </c>
      <c r="AU108" s="60">
        <f>IF(S108="ам",ROUNDUP((норми!$V$4*G108)+(норми!$U$11*(норми!$V$9*F108)),0),0)</f>
        <v>0</v>
      </c>
      <c r="AV108" s="43"/>
      <c r="AW108" s="60" t="str">
        <f t="shared" si="11"/>
        <v/>
      </c>
      <c r="AX108" s="43"/>
      <c r="AY108" s="60" t="str">
        <f>IF(P108&gt;0,IF(AX108="+",(норми!$X$4)*(P108*G108),""),"")</f>
        <v/>
      </c>
      <c r="AZ108" s="43"/>
      <c r="BA108" s="60" t="str">
        <f>IF(P108&gt;0,IF(AZ108="+",(норми!$X$4)*(P108*G108),""),"")</f>
        <v/>
      </c>
      <c r="BB108" s="43"/>
      <c r="BC108" s="60" t="str">
        <f>IF(P108&gt;0,IF(BB108="+",(норми!$Z$4)*(P108*F108),""),"")</f>
        <v/>
      </c>
      <c r="BD108" s="61"/>
      <c r="BE108" s="60">
        <f t="shared" si="9"/>
        <v>0</v>
      </c>
      <c r="BF108" s="44">
        <f t="shared" si="10"/>
        <v>0</v>
      </c>
    </row>
    <row r="109" spans="1:58" hidden="1" outlineLevel="1" x14ac:dyDescent="0.2">
      <c r="A109" s="20">
        <v>90</v>
      </c>
      <c r="B109" s="21"/>
      <c r="C109" s="21"/>
      <c r="D109" s="48"/>
      <c r="E109" s="21"/>
      <c r="F109" s="21"/>
      <c r="G109" s="21"/>
      <c r="H109" s="21"/>
      <c r="I109" s="21"/>
      <c r="J109" s="20"/>
      <c r="K109" s="22"/>
      <c r="L109" s="22"/>
      <c r="M109" s="22"/>
      <c r="N109" s="22"/>
      <c r="O109" s="22"/>
      <c r="P109" s="21"/>
      <c r="Q109" s="22"/>
      <c r="R109" s="22"/>
      <c r="S109" s="22"/>
      <c r="T109" s="22"/>
      <c r="U109" s="22"/>
      <c r="V109" s="22"/>
      <c r="W109" s="22"/>
      <c r="X109" s="48"/>
      <c r="Y109" s="23"/>
      <c r="Z109" s="59">
        <f t="shared" si="12"/>
        <v>0</v>
      </c>
      <c r="AA109" s="60">
        <f t="shared" si="13"/>
        <v>0</v>
      </c>
      <c r="AB109" s="60">
        <f t="shared" si="14"/>
        <v>0</v>
      </c>
      <c r="AC109" s="60">
        <f t="shared" si="15"/>
        <v>0</v>
      </c>
      <c r="AD109" s="60">
        <f>IF(D109&lt;=4,O109+((O109*(норми!$E$6))/100),O109+((O109*(норми!$E$7))/100))</f>
        <v>0</v>
      </c>
      <c r="AE109" s="113">
        <f>IFERROR(IF(P109&gt;0,0,ROUNDUP(норми!$F$4*G109,0)),"")</f>
        <v>0</v>
      </c>
      <c r="AF109" s="61"/>
      <c r="AG109" s="61"/>
      <c r="AH109" s="61"/>
      <c r="AI109" s="60">
        <f>IF(X109&gt;0,(X109*(норми!$J$4*F109)),0)</f>
        <v>0</v>
      </c>
      <c r="AJ109" s="60">
        <f>IF(V109="фах",норми!$K$4*F109,0)</f>
        <v>0</v>
      </c>
      <c r="AK109" s="60">
        <f>IF(V109="заг",норми!$L$4*F109,0)</f>
        <v>0</v>
      </c>
      <c r="AL109" s="60">
        <f>IF(W109="фах",норми!$M$4*F109,0)</f>
        <v>0</v>
      </c>
      <c r="AM109" s="60">
        <f>IF(W109="заг",норми!$N$4*F109,0)</f>
        <v>0</v>
      </c>
      <c r="AN109" s="60">
        <f>IF(T109&gt;0,G109*норми!$O$4,0)</f>
        <v>0</v>
      </c>
      <c r="AO109" s="60">
        <f>IF(U109&gt;0,G109*норми!$P$4,0)</f>
        <v>0</v>
      </c>
      <c r="AP109" s="60">
        <f>IF(U109="е.п.",ROUNDUP(G109*норми!$Q$4,0),0)</f>
        <v>0</v>
      </c>
      <c r="AQ109" s="60">
        <f>IF(U109="е.у.",ROUNDUP(G109*норми!$R$4,0),0)</f>
        <v>0</v>
      </c>
      <c r="AR109" s="113">
        <f>IF(R109="дп/др.(б)",ROUNDUP((F109*норми!$S$4)+(((норми!$S$10+норми!$S$11)*норми!$S$9)*F109),0),0)</f>
        <v>0</v>
      </c>
      <c r="AS109" s="60">
        <f>IF(S109="аб",ROUNDUP((норми!$T$4*G109)+(норми!$S$11*(норми!$T$9*F109)),0),0)</f>
        <v>0</v>
      </c>
      <c r="AT109" s="113">
        <f>IF(R109="дп/др.(м)",ROUNDUP((F109*норми!$U$4)+(((норми!$U$10+норми!$U$11)*норми!$U$9)*F109),0),0)</f>
        <v>0</v>
      </c>
      <c r="AU109" s="60">
        <f>IF(S109="ам",ROUNDUP((норми!$V$4*G109)+(норми!$U$11*(норми!$V$9*F109)),0),0)</f>
        <v>0</v>
      </c>
      <c r="AV109" s="43"/>
      <c r="AW109" s="60" t="str">
        <f t="shared" si="11"/>
        <v/>
      </c>
      <c r="AX109" s="43"/>
      <c r="AY109" s="60" t="str">
        <f>IF(P109&gt;0,IF(AX109="+",(норми!$X$4)*(P109*G109),""),"")</f>
        <v/>
      </c>
      <c r="AZ109" s="43"/>
      <c r="BA109" s="60" t="str">
        <f>IF(P109&gt;0,IF(AZ109="+",(норми!$X$4)*(P109*G109),""),"")</f>
        <v/>
      </c>
      <c r="BB109" s="43"/>
      <c r="BC109" s="60" t="str">
        <f>IF(P109&gt;0,IF(BB109="+",(норми!$Z$4)*(P109*F109),""),"")</f>
        <v/>
      </c>
      <c r="BD109" s="61"/>
      <c r="BE109" s="60">
        <f t="shared" si="9"/>
        <v>0</v>
      </c>
      <c r="BF109" s="44">
        <f t="shared" si="10"/>
        <v>0</v>
      </c>
    </row>
    <row r="110" spans="1:58" hidden="1" outlineLevel="1" x14ac:dyDescent="0.2">
      <c r="A110" s="20">
        <v>91</v>
      </c>
      <c r="B110" s="21"/>
      <c r="C110" s="21"/>
      <c r="D110" s="48"/>
      <c r="E110" s="21"/>
      <c r="F110" s="21"/>
      <c r="G110" s="21"/>
      <c r="H110" s="21"/>
      <c r="I110" s="21"/>
      <c r="J110" s="20"/>
      <c r="K110" s="22"/>
      <c r="L110" s="22"/>
      <c r="M110" s="22"/>
      <c r="N110" s="22"/>
      <c r="O110" s="22"/>
      <c r="P110" s="21"/>
      <c r="Q110" s="22"/>
      <c r="R110" s="22"/>
      <c r="S110" s="22"/>
      <c r="T110" s="22"/>
      <c r="U110" s="22"/>
      <c r="V110" s="22"/>
      <c r="W110" s="22"/>
      <c r="X110" s="48"/>
      <c r="Y110" s="23"/>
      <c r="Z110" s="59">
        <f t="shared" si="12"/>
        <v>0</v>
      </c>
      <c r="AA110" s="60">
        <f t="shared" si="13"/>
        <v>0</v>
      </c>
      <c r="AB110" s="60">
        <f t="shared" si="14"/>
        <v>0</v>
      </c>
      <c r="AC110" s="60">
        <f t="shared" si="15"/>
        <v>0</v>
      </c>
      <c r="AD110" s="60">
        <f>IF(D110&lt;=4,O110+((O110*(норми!$E$6))/100),O110+((O110*(норми!$E$7))/100))</f>
        <v>0</v>
      </c>
      <c r="AE110" s="113">
        <f>IFERROR(IF(P110&gt;0,0,ROUNDUP(норми!$F$4*G110,0)),"")</f>
        <v>0</v>
      </c>
      <c r="AF110" s="61"/>
      <c r="AG110" s="61"/>
      <c r="AH110" s="61"/>
      <c r="AI110" s="60">
        <f>IF(X110&gt;0,(X110*(норми!$J$4*F110)),0)</f>
        <v>0</v>
      </c>
      <c r="AJ110" s="60">
        <f>IF(V110="фах",норми!$K$4*F110,0)</f>
        <v>0</v>
      </c>
      <c r="AK110" s="60">
        <f>IF(V110="заг",норми!$L$4*F110,0)</f>
        <v>0</v>
      </c>
      <c r="AL110" s="60">
        <f>IF(W110="фах",норми!$M$4*F110,0)</f>
        <v>0</v>
      </c>
      <c r="AM110" s="60">
        <f>IF(W110="заг",норми!$N$4*F110,0)</f>
        <v>0</v>
      </c>
      <c r="AN110" s="60">
        <f>IF(T110&gt;0,G110*норми!$O$4,0)</f>
        <v>0</v>
      </c>
      <c r="AO110" s="60">
        <f>IF(U110&gt;0,G110*норми!$P$4,0)</f>
        <v>0</v>
      </c>
      <c r="AP110" s="60">
        <f>IF(U110="е.п.",ROUNDUP(G110*норми!$Q$4,0),0)</f>
        <v>0</v>
      </c>
      <c r="AQ110" s="60">
        <f>IF(U110="е.у.",ROUNDUP(G110*норми!$R$4,0),0)</f>
        <v>0</v>
      </c>
      <c r="AR110" s="113">
        <f>IF(R110="дп/др.(б)",ROUNDUP((F110*норми!$S$4)+(((норми!$S$10+норми!$S$11)*норми!$S$9)*F110),0),0)</f>
        <v>0</v>
      </c>
      <c r="AS110" s="60">
        <f>IF(S110="аб",ROUNDUP((норми!$T$4*G110)+(норми!$S$11*(норми!$T$9*F110)),0),0)</f>
        <v>0</v>
      </c>
      <c r="AT110" s="113">
        <f>IF(R110="дп/др.(м)",ROUNDUP((F110*норми!$U$4)+(((норми!$U$10+норми!$U$11)*норми!$U$9)*F110),0),0)</f>
        <v>0</v>
      </c>
      <c r="AU110" s="60">
        <f>IF(S110="ам",ROUNDUP((норми!$V$4*G110)+(норми!$U$11*(норми!$V$9*F110)),0),0)</f>
        <v>0</v>
      </c>
      <c r="AV110" s="43"/>
      <c r="AW110" s="60" t="str">
        <f t="shared" si="11"/>
        <v/>
      </c>
      <c r="AX110" s="43"/>
      <c r="AY110" s="60" t="str">
        <f>IF(P110&gt;0,IF(AX110="+",(норми!$X$4)*(P110*G110),""),"")</f>
        <v/>
      </c>
      <c r="AZ110" s="43"/>
      <c r="BA110" s="60" t="str">
        <f>IF(P110&gt;0,IF(AZ110="+",(норми!$X$4)*(P110*G110),""),"")</f>
        <v/>
      </c>
      <c r="BB110" s="43"/>
      <c r="BC110" s="60" t="str">
        <f>IF(P110&gt;0,IF(BB110="+",(норми!$Z$4)*(P110*F110),""),"")</f>
        <v/>
      </c>
      <c r="BD110" s="61"/>
      <c r="BE110" s="60">
        <f t="shared" si="9"/>
        <v>0</v>
      </c>
      <c r="BF110" s="44">
        <f t="shared" si="10"/>
        <v>0</v>
      </c>
    </row>
    <row r="111" spans="1:58" hidden="1" outlineLevel="1" x14ac:dyDescent="0.2">
      <c r="A111" s="20">
        <v>92</v>
      </c>
      <c r="B111" s="21"/>
      <c r="C111" s="21"/>
      <c r="D111" s="48"/>
      <c r="E111" s="21"/>
      <c r="F111" s="21"/>
      <c r="G111" s="21"/>
      <c r="H111" s="21"/>
      <c r="I111" s="21"/>
      <c r="J111" s="20"/>
      <c r="K111" s="22"/>
      <c r="L111" s="22"/>
      <c r="M111" s="22"/>
      <c r="N111" s="22"/>
      <c r="O111" s="22"/>
      <c r="P111" s="21"/>
      <c r="Q111" s="22"/>
      <c r="R111" s="22"/>
      <c r="S111" s="22"/>
      <c r="T111" s="22"/>
      <c r="U111" s="22"/>
      <c r="V111" s="22"/>
      <c r="W111" s="22"/>
      <c r="X111" s="48"/>
      <c r="Y111" s="23"/>
      <c r="Z111" s="59">
        <f t="shared" si="12"/>
        <v>0</v>
      </c>
      <c r="AA111" s="60">
        <f t="shared" si="13"/>
        <v>0</v>
      </c>
      <c r="AB111" s="60">
        <f t="shared" si="14"/>
        <v>0</v>
      </c>
      <c r="AC111" s="60">
        <f t="shared" si="15"/>
        <v>0</v>
      </c>
      <c r="AD111" s="60">
        <f>IF(D111&lt;=4,O111+((O111*(норми!$E$6))/100),O111+((O111*(норми!$E$7))/100))</f>
        <v>0</v>
      </c>
      <c r="AE111" s="113">
        <f>IFERROR(IF(P111&gt;0,0,ROUNDUP(норми!$F$4*G111,0)),"")</f>
        <v>0</v>
      </c>
      <c r="AF111" s="61"/>
      <c r="AG111" s="61"/>
      <c r="AH111" s="61"/>
      <c r="AI111" s="60">
        <f>IF(X111&gt;0,(X111*(норми!$J$4*F111)),0)</f>
        <v>0</v>
      </c>
      <c r="AJ111" s="60">
        <f>IF(V111="фах",норми!$K$4*F111,0)</f>
        <v>0</v>
      </c>
      <c r="AK111" s="60">
        <f>IF(V111="заг",норми!$L$4*F111,0)</f>
        <v>0</v>
      </c>
      <c r="AL111" s="60">
        <f>IF(W111="фах",норми!$M$4*F111,0)</f>
        <v>0</v>
      </c>
      <c r="AM111" s="60">
        <f>IF(W111="заг",норми!$N$4*F111,0)</f>
        <v>0</v>
      </c>
      <c r="AN111" s="60">
        <f>IF(T111&gt;0,G111*норми!$O$4,0)</f>
        <v>0</v>
      </c>
      <c r="AO111" s="60">
        <f>IF(U111&gt;0,G111*норми!$P$4,0)</f>
        <v>0</v>
      </c>
      <c r="AP111" s="60">
        <f>IF(U111="е.п.",ROUNDUP(G111*норми!$Q$4,0),0)</f>
        <v>0</v>
      </c>
      <c r="AQ111" s="60">
        <f>IF(U111="е.у.",ROUNDUP(G111*норми!$R$4,0),0)</f>
        <v>0</v>
      </c>
      <c r="AR111" s="113">
        <f>IF(R111="дп/др.(б)",ROUNDUP((F111*норми!$S$4)+(((норми!$S$10+норми!$S$11)*норми!$S$9)*F111),0),0)</f>
        <v>0</v>
      </c>
      <c r="AS111" s="60">
        <f>IF(S111="аб",ROUNDUP((норми!$T$4*G111)+(норми!$S$11*(норми!$T$9*F111)),0),0)</f>
        <v>0</v>
      </c>
      <c r="AT111" s="113">
        <f>IF(R111="дп/др.(м)",ROUNDUP((F111*норми!$U$4)+(((норми!$U$10+норми!$U$11)*норми!$U$9)*F111),0),0)</f>
        <v>0</v>
      </c>
      <c r="AU111" s="60">
        <f>IF(S111="ам",ROUNDUP((норми!$V$4*G111)+(норми!$U$11*(норми!$V$9*F111)),0),0)</f>
        <v>0</v>
      </c>
      <c r="AV111" s="43"/>
      <c r="AW111" s="60" t="str">
        <f t="shared" si="11"/>
        <v/>
      </c>
      <c r="AX111" s="43"/>
      <c r="AY111" s="60" t="str">
        <f>IF(P111&gt;0,IF(AX111="+",(норми!$X$4)*(P111*G111),""),"")</f>
        <v/>
      </c>
      <c r="AZ111" s="43"/>
      <c r="BA111" s="60" t="str">
        <f>IF(P111&gt;0,IF(AZ111="+",(норми!$X$4)*(P111*G111),""),"")</f>
        <v/>
      </c>
      <c r="BB111" s="43"/>
      <c r="BC111" s="60" t="str">
        <f>IF(P111&gt;0,IF(BB111="+",(норми!$Z$4)*(P111*F111),""),"")</f>
        <v/>
      </c>
      <c r="BD111" s="61"/>
      <c r="BE111" s="60">
        <f t="shared" si="9"/>
        <v>0</v>
      </c>
      <c r="BF111" s="44">
        <f t="shared" si="10"/>
        <v>0</v>
      </c>
    </row>
    <row r="112" spans="1:58" hidden="1" outlineLevel="1" x14ac:dyDescent="0.2">
      <c r="A112" s="20">
        <v>93</v>
      </c>
      <c r="B112" s="21"/>
      <c r="C112" s="21"/>
      <c r="D112" s="48"/>
      <c r="E112" s="21"/>
      <c r="F112" s="21"/>
      <c r="G112" s="21"/>
      <c r="H112" s="21"/>
      <c r="I112" s="21"/>
      <c r="J112" s="20"/>
      <c r="K112" s="22"/>
      <c r="L112" s="22"/>
      <c r="M112" s="22"/>
      <c r="N112" s="22"/>
      <c r="O112" s="22"/>
      <c r="P112" s="21"/>
      <c r="Q112" s="22"/>
      <c r="R112" s="22"/>
      <c r="S112" s="22"/>
      <c r="T112" s="22"/>
      <c r="U112" s="22"/>
      <c r="V112" s="22"/>
      <c r="W112" s="22"/>
      <c r="X112" s="48"/>
      <c r="Y112" s="23"/>
      <c r="Z112" s="59">
        <f t="shared" si="12"/>
        <v>0</v>
      </c>
      <c r="AA112" s="60">
        <f t="shared" si="13"/>
        <v>0</v>
      </c>
      <c r="AB112" s="60">
        <f t="shared" si="14"/>
        <v>0</v>
      </c>
      <c r="AC112" s="60">
        <f t="shared" si="15"/>
        <v>0</v>
      </c>
      <c r="AD112" s="60">
        <f>IF(D112&lt;=4,O112+((O112*(норми!$E$6))/100),O112+((O112*(норми!$E$7))/100))</f>
        <v>0</v>
      </c>
      <c r="AE112" s="113">
        <f>IFERROR(IF(P112&gt;0,0,ROUNDUP(норми!$F$4*G112,0)),"")</f>
        <v>0</v>
      </c>
      <c r="AF112" s="61"/>
      <c r="AG112" s="61"/>
      <c r="AH112" s="61"/>
      <c r="AI112" s="60">
        <f>IF(X112&gt;0,(X112*(норми!$J$4*F112)),0)</f>
        <v>0</v>
      </c>
      <c r="AJ112" s="60">
        <f>IF(V112="фах",норми!$K$4*F112,0)</f>
        <v>0</v>
      </c>
      <c r="AK112" s="60">
        <f>IF(V112="заг",норми!$L$4*F112,0)</f>
        <v>0</v>
      </c>
      <c r="AL112" s="60">
        <f>IF(W112="фах",норми!$M$4*F112,0)</f>
        <v>0</v>
      </c>
      <c r="AM112" s="60">
        <f>IF(W112="заг",норми!$N$4*F112,0)</f>
        <v>0</v>
      </c>
      <c r="AN112" s="60">
        <f>IF(T112&gt;0,G112*норми!$O$4,0)</f>
        <v>0</v>
      </c>
      <c r="AO112" s="60">
        <f>IF(U112&gt;0,G112*норми!$P$4,0)</f>
        <v>0</v>
      </c>
      <c r="AP112" s="60">
        <f>IF(U112="е.п.",ROUNDUP(G112*норми!$Q$4,0),0)</f>
        <v>0</v>
      </c>
      <c r="AQ112" s="60">
        <f>IF(U112="е.у.",ROUNDUP(G112*норми!$R$4,0),0)</f>
        <v>0</v>
      </c>
      <c r="AR112" s="113">
        <f>IF(R112="дп/др.(б)",ROUNDUP((F112*норми!$S$4)+(((норми!$S$10+норми!$S$11)*норми!$S$9)*F112),0),0)</f>
        <v>0</v>
      </c>
      <c r="AS112" s="60">
        <f>IF(S112="аб",ROUNDUP((норми!$T$4*G112)+(норми!$S$11*(норми!$T$9*F112)),0),0)</f>
        <v>0</v>
      </c>
      <c r="AT112" s="113">
        <f>IF(R112="дп/др.(м)",ROUNDUP((F112*норми!$U$4)+(((норми!$U$10+норми!$U$11)*норми!$U$9)*F112),0),0)</f>
        <v>0</v>
      </c>
      <c r="AU112" s="60">
        <f>IF(S112="ам",ROUNDUP((норми!$V$4*G112)+(норми!$U$11*(норми!$V$9*F112)),0),0)</f>
        <v>0</v>
      </c>
      <c r="AV112" s="43"/>
      <c r="AW112" s="60" t="str">
        <f t="shared" si="11"/>
        <v/>
      </c>
      <c r="AX112" s="43"/>
      <c r="AY112" s="60" t="str">
        <f>IF(P112&gt;0,IF(AX112="+",(норми!$X$4)*(P112*G112),""),"")</f>
        <v/>
      </c>
      <c r="AZ112" s="43"/>
      <c r="BA112" s="60" t="str">
        <f>IF(P112&gt;0,IF(AZ112="+",(норми!$X$4)*(P112*G112),""),"")</f>
        <v/>
      </c>
      <c r="BB112" s="43"/>
      <c r="BC112" s="60" t="str">
        <f>IF(P112&gt;0,IF(BB112="+",(норми!$Z$4)*(P112*F112),""),"")</f>
        <v/>
      </c>
      <c r="BD112" s="61"/>
      <c r="BE112" s="60">
        <f t="shared" si="9"/>
        <v>0</v>
      </c>
      <c r="BF112" s="44">
        <f t="shared" si="10"/>
        <v>0</v>
      </c>
    </row>
    <row r="113" spans="1:58" hidden="1" outlineLevel="1" x14ac:dyDescent="0.2">
      <c r="A113" s="20">
        <v>94</v>
      </c>
      <c r="B113" s="21"/>
      <c r="C113" s="21"/>
      <c r="D113" s="48"/>
      <c r="E113" s="21"/>
      <c r="F113" s="21"/>
      <c r="G113" s="21"/>
      <c r="H113" s="21"/>
      <c r="I113" s="21"/>
      <c r="J113" s="20"/>
      <c r="K113" s="22"/>
      <c r="L113" s="22"/>
      <c r="M113" s="22"/>
      <c r="N113" s="22"/>
      <c r="O113" s="22"/>
      <c r="P113" s="21"/>
      <c r="Q113" s="22"/>
      <c r="R113" s="22"/>
      <c r="S113" s="22"/>
      <c r="T113" s="22"/>
      <c r="U113" s="22"/>
      <c r="V113" s="22"/>
      <c r="W113" s="22"/>
      <c r="X113" s="48"/>
      <c r="Y113" s="23"/>
      <c r="Z113" s="59">
        <f t="shared" si="12"/>
        <v>0</v>
      </c>
      <c r="AA113" s="60">
        <f t="shared" si="13"/>
        <v>0</v>
      </c>
      <c r="AB113" s="60">
        <f t="shared" si="14"/>
        <v>0</v>
      </c>
      <c r="AC113" s="60">
        <f t="shared" si="15"/>
        <v>0</v>
      </c>
      <c r="AD113" s="60">
        <f>IF(D113&lt;=4,O113+((O113*(норми!$E$6))/100),O113+((O113*(норми!$E$7))/100))</f>
        <v>0</v>
      </c>
      <c r="AE113" s="113">
        <f>IFERROR(IF(P113&gt;0,0,ROUNDUP(норми!$F$4*G113,0)),"")</f>
        <v>0</v>
      </c>
      <c r="AF113" s="61"/>
      <c r="AG113" s="61"/>
      <c r="AH113" s="61"/>
      <c r="AI113" s="60">
        <f>IF(X113&gt;0,(X113*(норми!$J$4*F113)),0)</f>
        <v>0</v>
      </c>
      <c r="AJ113" s="60">
        <f>IF(V113="фах",норми!$K$4*F113,0)</f>
        <v>0</v>
      </c>
      <c r="AK113" s="60">
        <f>IF(V113="заг",норми!$L$4*F113,0)</f>
        <v>0</v>
      </c>
      <c r="AL113" s="60">
        <f>IF(W113="фах",норми!$M$4*F113,0)</f>
        <v>0</v>
      </c>
      <c r="AM113" s="60">
        <f>IF(W113="заг",норми!$N$4*F113,0)</f>
        <v>0</v>
      </c>
      <c r="AN113" s="60">
        <f>IF(T113&gt;0,G113*норми!$O$4,0)</f>
        <v>0</v>
      </c>
      <c r="AO113" s="60">
        <f>IF(U113&gt;0,G113*норми!$P$4,0)</f>
        <v>0</v>
      </c>
      <c r="AP113" s="60">
        <f>IF(U113="е.п.",ROUNDUP(G113*норми!$Q$4,0),0)</f>
        <v>0</v>
      </c>
      <c r="AQ113" s="60">
        <f>IF(U113="е.у.",ROUNDUP(G113*норми!$R$4,0),0)</f>
        <v>0</v>
      </c>
      <c r="AR113" s="113">
        <f>IF(R113="дп/др.(б)",ROUNDUP((F113*норми!$S$4)+(((норми!$S$10+норми!$S$11)*норми!$S$9)*F113),0),0)</f>
        <v>0</v>
      </c>
      <c r="AS113" s="60">
        <f>IF(S113="аб",ROUNDUP((норми!$T$4*G113)+(норми!$S$11*(норми!$T$9*F113)),0),0)</f>
        <v>0</v>
      </c>
      <c r="AT113" s="113">
        <f>IF(R113="дп/др.(м)",ROUNDUP((F113*норми!$U$4)+(((норми!$U$10+норми!$U$11)*норми!$U$9)*F113),0),0)</f>
        <v>0</v>
      </c>
      <c r="AU113" s="60">
        <f>IF(S113="ам",ROUNDUP((норми!$V$4*G113)+(норми!$U$11*(норми!$V$9*F113)),0),0)</f>
        <v>0</v>
      </c>
      <c r="AV113" s="43"/>
      <c r="AW113" s="60" t="str">
        <f t="shared" si="11"/>
        <v/>
      </c>
      <c r="AX113" s="43"/>
      <c r="AY113" s="60" t="str">
        <f>IF(P113&gt;0,IF(AX113="+",(норми!$X$4)*(P113*G113),""),"")</f>
        <v/>
      </c>
      <c r="AZ113" s="43"/>
      <c r="BA113" s="60" t="str">
        <f>IF(P113&gt;0,IF(AZ113="+",(норми!$X$4)*(P113*G113),""),"")</f>
        <v/>
      </c>
      <c r="BB113" s="43"/>
      <c r="BC113" s="60" t="str">
        <f>IF(P113&gt;0,IF(BB113="+",(норми!$Z$4)*(P113*F113),""),"")</f>
        <v/>
      </c>
      <c r="BD113" s="61"/>
      <c r="BE113" s="60">
        <f t="shared" si="9"/>
        <v>0</v>
      </c>
      <c r="BF113" s="44">
        <f t="shared" si="10"/>
        <v>0</v>
      </c>
    </row>
    <row r="114" spans="1:58" hidden="1" outlineLevel="1" x14ac:dyDescent="0.2">
      <c r="A114" s="20">
        <v>95</v>
      </c>
      <c r="B114" s="21"/>
      <c r="C114" s="21"/>
      <c r="D114" s="48"/>
      <c r="E114" s="21"/>
      <c r="F114" s="21"/>
      <c r="G114" s="21"/>
      <c r="H114" s="21"/>
      <c r="I114" s="21"/>
      <c r="J114" s="20"/>
      <c r="K114" s="22"/>
      <c r="L114" s="22"/>
      <c r="M114" s="22"/>
      <c r="N114" s="22"/>
      <c r="O114" s="22"/>
      <c r="P114" s="21"/>
      <c r="Q114" s="22"/>
      <c r="R114" s="22"/>
      <c r="S114" s="22"/>
      <c r="T114" s="22"/>
      <c r="U114" s="22"/>
      <c r="V114" s="22"/>
      <c r="W114" s="22"/>
      <c r="X114" s="48"/>
      <c r="Y114" s="23"/>
      <c r="Z114" s="59">
        <f t="shared" si="12"/>
        <v>0</v>
      </c>
      <c r="AA114" s="60">
        <f t="shared" si="13"/>
        <v>0</v>
      </c>
      <c r="AB114" s="60">
        <f t="shared" si="14"/>
        <v>0</v>
      </c>
      <c r="AC114" s="60">
        <f t="shared" si="15"/>
        <v>0</v>
      </c>
      <c r="AD114" s="60">
        <f>IF(D114&lt;=4,O114+((O114*(норми!$E$6))/100),O114+((O114*(норми!$E$7))/100))</f>
        <v>0</v>
      </c>
      <c r="AE114" s="113">
        <f>IFERROR(IF(P114&gt;0,0,ROUNDUP(норми!$F$4*G114,0)),"")</f>
        <v>0</v>
      </c>
      <c r="AF114" s="61"/>
      <c r="AG114" s="61"/>
      <c r="AH114" s="61"/>
      <c r="AI114" s="60">
        <f>IF(X114&gt;0,(X114*(норми!$J$4*F114)),0)</f>
        <v>0</v>
      </c>
      <c r="AJ114" s="60">
        <f>IF(V114="фах",норми!$K$4*F114,0)</f>
        <v>0</v>
      </c>
      <c r="AK114" s="60">
        <f>IF(V114="заг",норми!$L$4*F114,0)</f>
        <v>0</v>
      </c>
      <c r="AL114" s="60">
        <f>IF(W114="фах",норми!$M$4*F114,0)</f>
        <v>0</v>
      </c>
      <c r="AM114" s="60">
        <f>IF(W114="заг",норми!$N$4*F114,0)</f>
        <v>0</v>
      </c>
      <c r="AN114" s="60">
        <f>IF(T114&gt;0,G114*норми!$O$4,0)</f>
        <v>0</v>
      </c>
      <c r="AO114" s="60">
        <f>IF(U114&gt;0,G114*норми!$P$4,0)</f>
        <v>0</v>
      </c>
      <c r="AP114" s="60">
        <f>IF(U114="е.п.",ROUNDUP(G114*норми!$Q$4,0),0)</f>
        <v>0</v>
      </c>
      <c r="AQ114" s="60">
        <f>IF(U114="е.у.",ROUNDUP(G114*норми!$R$4,0),0)</f>
        <v>0</v>
      </c>
      <c r="AR114" s="113">
        <f>IF(R114="дп/др.(б)",ROUNDUP((F114*норми!$S$4)+(((норми!$S$10+норми!$S$11)*норми!$S$9)*F114),0),0)</f>
        <v>0</v>
      </c>
      <c r="AS114" s="60">
        <f>IF(S114="аб",ROUNDUP((норми!$T$4*G114)+(норми!$S$11*(норми!$T$9*F114)),0),0)</f>
        <v>0</v>
      </c>
      <c r="AT114" s="113">
        <f>IF(R114="дп/др.(м)",ROUNDUP((F114*норми!$U$4)+(((норми!$U$10+норми!$U$11)*норми!$U$9)*F114),0),0)</f>
        <v>0</v>
      </c>
      <c r="AU114" s="60">
        <f>IF(S114="ам",ROUNDUP((норми!$V$4*G114)+(норми!$U$11*(норми!$V$9*F114)),0),0)</f>
        <v>0</v>
      </c>
      <c r="AV114" s="43"/>
      <c r="AW114" s="60" t="str">
        <f t="shared" si="11"/>
        <v/>
      </c>
      <c r="AX114" s="43"/>
      <c r="AY114" s="60" t="str">
        <f>IF(P114&gt;0,IF(AX114="+",(норми!$X$4)*(P114*G114),""),"")</f>
        <v/>
      </c>
      <c r="AZ114" s="43"/>
      <c r="BA114" s="60" t="str">
        <f>IF(P114&gt;0,IF(AZ114="+",(норми!$X$4)*(P114*G114),""),"")</f>
        <v/>
      </c>
      <c r="BB114" s="43"/>
      <c r="BC114" s="60" t="str">
        <f>IF(P114&gt;0,IF(BB114="+",(норми!$Z$4)*(P114*F114),""),"")</f>
        <v/>
      </c>
      <c r="BD114" s="61"/>
      <c r="BE114" s="60">
        <f t="shared" si="9"/>
        <v>0</v>
      </c>
      <c r="BF114" s="44">
        <f t="shared" si="10"/>
        <v>0</v>
      </c>
    </row>
    <row r="115" spans="1:58" hidden="1" outlineLevel="1" x14ac:dyDescent="0.2">
      <c r="A115" s="20">
        <v>96</v>
      </c>
      <c r="B115" s="21"/>
      <c r="C115" s="21"/>
      <c r="D115" s="48"/>
      <c r="E115" s="21"/>
      <c r="F115" s="21"/>
      <c r="G115" s="21"/>
      <c r="H115" s="21"/>
      <c r="I115" s="21"/>
      <c r="J115" s="20"/>
      <c r="K115" s="22"/>
      <c r="L115" s="22"/>
      <c r="M115" s="22"/>
      <c r="N115" s="22"/>
      <c r="O115" s="22"/>
      <c r="P115" s="21"/>
      <c r="Q115" s="22"/>
      <c r="R115" s="22"/>
      <c r="S115" s="22"/>
      <c r="T115" s="22"/>
      <c r="U115" s="22"/>
      <c r="V115" s="22"/>
      <c r="W115" s="22"/>
      <c r="X115" s="48"/>
      <c r="Y115" s="23"/>
      <c r="Z115" s="59">
        <f t="shared" si="12"/>
        <v>0</v>
      </c>
      <c r="AA115" s="60">
        <f t="shared" si="13"/>
        <v>0</v>
      </c>
      <c r="AB115" s="60">
        <f t="shared" si="14"/>
        <v>0</v>
      </c>
      <c r="AC115" s="60">
        <f t="shared" si="15"/>
        <v>0</v>
      </c>
      <c r="AD115" s="60">
        <f>IF(D115&lt;=4,O115+((O115*(норми!$E$6))/100),O115+((O115*(норми!$E$7))/100))</f>
        <v>0</v>
      </c>
      <c r="AE115" s="113">
        <f>IFERROR(IF(P115&gt;0,0,ROUNDUP(норми!$F$4*G115,0)),"")</f>
        <v>0</v>
      </c>
      <c r="AF115" s="61"/>
      <c r="AG115" s="61"/>
      <c r="AH115" s="61"/>
      <c r="AI115" s="60">
        <f>IF(X115&gt;0,(X115*(норми!$J$4*F115)),0)</f>
        <v>0</v>
      </c>
      <c r="AJ115" s="60">
        <f>IF(V115="фах",норми!$K$4*F115,0)</f>
        <v>0</v>
      </c>
      <c r="AK115" s="60">
        <f>IF(V115="заг",норми!$L$4*F115,0)</f>
        <v>0</v>
      </c>
      <c r="AL115" s="60">
        <f>IF(W115="фах",норми!$M$4*F115,0)</f>
        <v>0</v>
      </c>
      <c r="AM115" s="60">
        <f>IF(W115="заг",норми!$N$4*F115,0)</f>
        <v>0</v>
      </c>
      <c r="AN115" s="60">
        <f>IF(T115&gt;0,G115*норми!$O$4,0)</f>
        <v>0</v>
      </c>
      <c r="AO115" s="60">
        <f>IF(U115&gt;0,G115*норми!$P$4,0)</f>
        <v>0</v>
      </c>
      <c r="AP115" s="60">
        <f>IF(U115="е.п.",ROUNDUP(G115*норми!$Q$4,0),0)</f>
        <v>0</v>
      </c>
      <c r="AQ115" s="60">
        <f>IF(U115="е.у.",ROUNDUP(G115*норми!$R$4,0),0)</f>
        <v>0</v>
      </c>
      <c r="AR115" s="113">
        <f>IF(R115="дп/др.(б)",ROUNDUP((F115*норми!$S$4)+(((норми!$S$10+норми!$S$11)*норми!$S$9)*F115),0),0)</f>
        <v>0</v>
      </c>
      <c r="AS115" s="60">
        <f>IF(S115="аб",ROUNDUP((норми!$T$4*G115)+(норми!$S$11*(норми!$T$9*F115)),0),0)</f>
        <v>0</v>
      </c>
      <c r="AT115" s="113">
        <f>IF(R115="дп/др.(м)",ROUNDUP((F115*норми!$U$4)+(((норми!$U$10+норми!$U$11)*норми!$U$9)*F115),0),0)</f>
        <v>0</v>
      </c>
      <c r="AU115" s="60">
        <f>IF(S115="ам",ROUNDUP((норми!$V$4*G115)+(норми!$U$11*(норми!$V$9*F115)),0),0)</f>
        <v>0</v>
      </c>
      <c r="AV115" s="43"/>
      <c r="AW115" s="60" t="str">
        <f t="shared" si="11"/>
        <v/>
      </c>
      <c r="AX115" s="43"/>
      <c r="AY115" s="60" t="str">
        <f>IF(P115&gt;0,IF(AX115="+",(норми!$X$4)*(P115*G115),""),"")</f>
        <v/>
      </c>
      <c r="AZ115" s="43"/>
      <c r="BA115" s="60" t="str">
        <f>IF(P115&gt;0,IF(AZ115="+",(норми!$X$4)*(P115*G115),""),"")</f>
        <v/>
      </c>
      <c r="BB115" s="43"/>
      <c r="BC115" s="60" t="str">
        <f>IF(P115&gt;0,IF(BB115="+",(норми!$Z$4)*(P115*F115),""),"")</f>
        <v/>
      </c>
      <c r="BD115" s="61"/>
      <c r="BE115" s="60">
        <f t="shared" si="9"/>
        <v>0</v>
      </c>
      <c r="BF115" s="44">
        <f t="shared" si="10"/>
        <v>0</v>
      </c>
    </row>
    <row r="116" spans="1:58" hidden="1" outlineLevel="1" x14ac:dyDescent="0.2">
      <c r="A116" s="20">
        <v>97</v>
      </c>
      <c r="B116" s="21"/>
      <c r="C116" s="21"/>
      <c r="D116" s="48"/>
      <c r="E116" s="21"/>
      <c r="F116" s="21"/>
      <c r="G116" s="21"/>
      <c r="H116" s="21"/>
      <c r="I116" s="21"/>
      <c r="J116" s="20"/>
      <c r="K116" s="22"/>
      <c r="L116" s="22"/>
      <c r="M116" s="22"/>
      <c r="N116" s="22"/>
      <c r="O116" s="22"/>
      <c r="P116" s="21"/>
      <c r="Q116" s="22"/>
      <c r="R116" s="22"/>
      <c r="S116" s="22"/>
      <c r="T116" s="22"/>
      <c r="U116" s="22"/>
      <c r="V116" s="22"/>
      <c r="W116" s="22"/>
      <c r="X116" s="48"/>
      <c r="Y116" s="23"/>
      <c r="Z116" s="59">
        <f t="shared" si="12"/>
        <v>0</v>
      </c>
      <c r="AA116" s="60">
        <f t="shared" si="13"/>
        <v>0</v>
      </c>
      <c r="AB116" s="60">
        <f t="shared" si="14"/>
        <v>0</v>
      </c>
      <c r="AC116" s="60">
        <f t="shared" si="15"/>
        <v>0</v>
      </c>
      <c r="AD116" s="60">
        <f>IF(D116&lt;=4,O116+((O116*(норми!$E$6))/100),O116+((O116*(норми!$E$7))/100))</f>
        <v>0</v>
      </c>
      <c r="AE116" s="113">
        <f>IFERROR(IF(P116&gt;0,0,ROUNDUP(норми!$F$4*G116,0)),"")</f>
        <v>0</v>
      </c>
      <c r="AF116" s="61"/>
      <c r="AG116" s="61"/>
      <c r="AH116" s="61"/>
      <c r="AI116" s="60">
        <f>IF(X116&gt;0,(X116*(норми!$J$4*F116)),0)</f>
        <v>0</v>
      </c>
      <c r="AJ116" s="60">
        <f>IF(V116="фах",норми!$K$4*F116,0)</f>
        <v>0</v>
      </c>
      <c r="AK116" s="60">
        <f>IF(V116="заг",норми!$L$4*F116,0)</f>
        <v>0</v>
      </c>
      <c r="AL116" s="60">
        <f>IF(W116="фах",норми!$M$4*F116,0)</f>
        <v>0</v>
      </c>
      <c r="AM116" s="60">
        <f>IF(W116="заг",норми!$N$4*F116,0)</f>
        <v>0</v>
      </c>
      <c r="AN116" s="60">
        <f>IF(T116&gt;0,G116*норми!$O$4,0)</f>
        <v>0</v>
      </c>
      <c r="AO116" s="60">
        <f>IF(U116&gt;0,G116*норми!$P$4,0)</f>
        <v>0</v>
      </c>
      <c r="AP116" s="60">
        <f>IF(U116="е.п.",ROUNDUP(G116*норми!$Q$4,0),0)</f>
        <v>0</v>
      </c>
      <c r="AQ116" s="60">
        <f>IF(U116="е.у.",ROUNDUP(G116*норми!$R$4,0),0)</f>
        <v>0</v>
      </c>
      <c r="AR116" s="113">
        <f>IF(R116="дп/др.(б)",ROUNDUP((F116*норми!$S$4)+(((норми!$S$10+норми!$S$11)*норми!$S$9)*F116),0),0)</f>
        <v>0</v>
      </c>
      <c r="AS116" s="60">
        <f>IF(S116="аб",ROUNDUP((норми!$T$4*G116)+(норми!$S$11*(норми!$T$9*F116)),0),0)</f>
        <v>0</v>
      </c>
      <c r="AT116" s="113">
        <f>IF(R116="дп/др.(м)",ROUNDUP((F116*норми!$U$4)+(((норми!$U$10+норми!$U$11)*норми!$U$9)*F116),0),0)</f>
        <v>0</v>
      </c>
      <c r="AU116" s="60">
        <f>IF(S116="ам",ROUNDUP((норми!$V$4*G116)+(норми!$U$11*(норми!$V$9*F116)),0),0)</f>
        <v>0</v>
      </c>
      <c r="AV116" s="43"/>
      <c r="AW116" s="60" t="str">
        <f t="shared" si="11"/>
        <v/>
      </c>
      <c r="AX116" s="43"/>
      <c r="AY116" s="60" t="str">
        <f>IF(P116&gt;0,IF(AX116="+",(норми!$X$4)*(P116*G116),""),"")</f>
        <v/>
      </c>
      <c r="AZ116" s="43"/>
      <c r="BA116" s="60" t="str">
        <f>IF(P116&gt;0,IF(AZ116="+",(норми!$X$4)*(P116*G116),""),"")</f>
        <v/>
      </c>
      <c r="BB116" s="43"/>
      <c r="BC116" s="60" t="str">
        <f>IF(P116&gt;0,IF(BB116="+",(норми!$Z$4)*(P116*F116),""),"")</f>
        <v/>
      </c>
      <c r="BD116" s="61"/>
      <c r="BE116" s="60">
        <f t="shared" si="9"/>
        <v>0</v>
      </c>
      <c r="BF116" s="44">
        <f t="shared" ref="BF116:BF119" si="16">IFERROR(SUM(Z116:BE116),"")</f>
        <v>0</v>
      </c>
    </row>
    <row r="117" spans="1:58" hidden="1" outlineLevel="1" x14ac:dyDescent="0.2">
      <c r="A117" s="20">
        <v>98</v>
      </c>
      <c r="B117" s="21"/>
      <c r="C117" s="21"/>
      <c r="D117" s="48"/>
      <c r="E117" s="21"/>
      <c r="F117" s="21"/>
      <c r="G117" s="21"/>
      <c r="H117" s="21"/>
      <c r="I117" s="21"/>
      <c r="J117" s="20"/>
      <c r="K117" s="22"/>
      <c r="L117" s="22"/>
      <c r="M117" s="22"/>
      <c r="N117" s="22"/>
      <c r="O117" s="22"/>
      <c r="P117" s="21"/>
      <c r="Q117" s="22"/>
      <c r="R117" s="22"/>
      <c r="S117" s="22"/>
      <c r="T117" s="22"/>
      <c r="U117" s="22"/>
      <c r="V117" s="22"/>
      <c r="W117" s="22"/>
      <c r="X117" s="48"/>
      <c r="Y117" s="23"/>
      <c r="Z117" s="59">
        <f t="shared" si="12"/>
        <v>0</v>
      </c>
      <c r="AA117" s="60">
        <f t="shared" si="13"/>
        <v>0</v>
      </c>
      <c r="AB117" s="60">
        <f t="shared" si="14"/>
        <v>0</v>
      </c>
      <c r="AC117" s="60">
        <f t="shared" si="15"/>
        <v>0</v>
      </c>
      <c r="AD117" s="60">
        <f>IF(D117&lt;=4,O117+((O117*(норми!$E$6))/100),O117+((O117*(норми!$E$7))/100))</f>
        <v>0</v>
      </c>
      <c r="AE117" s="113">
        <f>IFERROR(IF(P117&gt;0,0,ROUNDUP(норми!$F$4*G117,0)),"")</f>
        <v>0</v>
      </c>
      <c r="AF117" s="61"/>
      <c r="AG117" s="61"/>
      <c r="AH117" s="61"/>
      <c r="AI117" s="60">
        <f>IF(X117&gt;0,(X117*(норми!$J$4*F117)),0)</f>
        <v>0</v>
      </c>
      <c r="AJ117" s="60">
        <f>IF(V117="фах",норми!$K$4*F117,0)</f>
        <v>0</v>
      </c>
      <c r="AK117" s="60">
        <f>IF(V117="заг",норми!$L$4*F117,0)</f>
        <v>0</v>
      </c>
      <c r="AL117" s="60">
        <f>IF(W117="фах",норми!$M$4*F117,0)</f>
        <v>0</v>
      </c>
      <c r="AM117" s="60">
        <f>IF(W117="заг",норми!$N$4*F117,0)</f>
        <v>0</v>
      </c>
      <c r="AN117" s="60">
        <f>IF(T117&gt;0,G117*норми!$O$4,0)</f>
        <v>0</v>
      </c>
      <c r="AO117" s="60">
        <f>IF(U117&gt;0,G117*норми!$P$4,0)</f>
        <v>0</v>
      </c>
      <c r="AP117" s="60">
        <f>IF(U117="е.п.",ROUNDUP(G117*норми!$Q$4,0),0)</f>
        <v>0</v>
      </c>
      <c r="AQ117" s="60">
        <f>IF(U117="е.у.",ROUNDUP(G117*норми!$R$4,0),0)</f>
        <v>0</v>
      </c>
      <c r="AR117" s="113">
        <f>IF(R117="дп/др.(б)",ROUNDUP((F117*норми!$S$4)+(((норми!$S$10+норми!$S$11)*норми!$S$9)*F117),0),0)</f>
        <v>0</v>
      </c>
      <c r="AS117" s="60">
        <f>IF(S117="аб",ROUNDUP((норми!$T$4*G117)+(норми!$S$11*(норми!$T$9*F117)),0),0)</f>
        <v>0</v>
      </c>
      <c r="AT117" s="113">
        <f>IF(R117="дп/др.(м)",ROUNDUP((F117*норми!$U$4)+(((норми!$U$10+норми!$U$11)*норми!$U$9)*F117),0),0)</f>
        <v>0</v>
      </c>
      <c r="AU117" s="60">
        <f>IF(S117="ам",ROUNDUP((норми!$V$4*G117)+(норми!$U$11*(норми!$V$9*F117)),0),0)</f>
        <v>0</v>
      </c>
      <c r="AV117" s="43"/>
      <c r="AW117" s="60" t="str">
        <f t="shared" si="11"/>
        <v/>
      </c>
      <c r="AX117" s="43"/>
      <c r="AY117" s="60" t="str">
        <f>IF(P117&gt;0,IF(AX117="+",(норми!$X$4)*(P117*G117),""),"")</f>
        <v/>
      </c>
      <c r="AZ117" s="43"/>
      <c r="BA117" s="60" t="str">
        <f>IF(P117&gt;0,IF(AZ117="+",(норми!$X$4)*(P117*G117),""),"")</f>
        <v/>
      </c>
      <c r="BB117" s="43"/>
      <c r="BC117" s="60" t="str">
        <f>IF(P117&gt;0,IF(BB117="+",(норми!$Z$4)*(P117*F117),""),"")</f>
        <v/>
      </c>
      <c r="BD117" s="61"/>
      <c r="BE117" s="60">
        <f t="shared" si="9"/>
        <v>0</v>
      </c>
      <c r="BF117" s="44">
        <f t="shared" si="16"/>
        <v>0</v>
      </c>
    </row>
    <row r="118" spans="1:58" hidden="1" outlineLevel="1" x14ac:dyDescent="0.2">
      <c r="A118" s="20">
        <v>99</v>
      </c>
      <c r="B118" s="21"/>
      <c r="C118" s="21"/>
      <c r="D118" s="48"/>
      <c r="E118" s="21"/>
      <c r="F118" s="21"/>
      <c r="G118" s="21"/>
      <c r="H118" s="21"/>
      <c r="I118" s="21"/>
      <c r="J118" s="20"/>
      <c r="K118" s="22"/>
      <c r="L118" s="22"/>
      <c r="M118" s="22"/>
      <c r="N118" s="22"/>
      <c r="O118" s="22"/>
      <c r="P118" s="21"/>
      <c r="Q118" s="22"/>
      <c r="R118" s="22"/>
      <c r="S118" s="22"/>
      <c r="T118" s="22"/>
      <c r="U118" s="22"/>
      <c r="V118" s="22"/>
      <c r="W118" s="22"/>
      <c r="X118" s="48"/>
      <c r="Y118" s="23"/>
      <c r="Z118" s="59">
        <f t="shared" si="12"/>
        <v>0</v>
      </c>
      <c r="AA118" s="60">
        <f t="shared" si="13"/>
        <v>0</v>
      </c>
      <c r="AB118" s="60">
        <f t="shared" si="14"/>
        <v>0</v>
      </c>
      <c r="AC118" s="60">
        <f t="shared" si="15"/>
        <v>0</v>
      </c>
      <c r="AD118" s="60">
        <f>IF(D118&lt;=4,O118+((O118*(норми!$E$6))/100),O118+((O118*(норми!$E$7))/100))</f>
        <v>0</v>
      </c>
      <c r="AE118" s="113">
        <f>IFERROR(IF(P118&gt;0,0,ROUNDUP(норми!$F$4*G118,0)),"")</f>
        <v>0</v>
      </c>
      <c r="AF118" s="61"/>
      <c r="AG118" s="61"/>
      <c r="AH118" s="61"/>
      <c r="AI118" s="60">
        <f>IF(X118&gt;0,(X118*(норми!$J$4*F118)),0)</f>
        <v>0</v>
      </c>
      <c r="AJ118" s="60">
        <f>IF(V118="фах",норми!$K$4*F118,0)</f>
        <v>0</v>
      </c>
      <c r="AK118" s="60">
        <f>IF(V118="заг",норми!$L$4*F118,0)</f>
        <v>0</v>
      </c>
      <c r="AL118" s="60">
        <f>IF(W118="фах",норми!$M$4*F118,0)</f>
        <v>0</v>
      </c>
      <c r="AM118" s="60">
        <f>IF(W118="заг",норми!$N$4*F118,0)</f>
        <v>0</v>
      </c>
      <c r="AN118" s="60">
        <f>IF(T118&gt;0,G118*норми!$O$4,0)</f>
        <v>0</v>
      </c>
      <c r="AO118" s="60">
        <f>IF(U118&gt;0,G118*норми!$P$4,0)</f>
        <v>0</v>
      </c>
      <c r="AP118" s="60">
        <f>IF(U118="е.п.",ROUNDUP(G118*норми!$Q$4,0),0)</f>
        <v>0</v>
      </c>
      <c r="AQ118" s="60">
        <f>IF(U118="е.у.",ROUNDUP(G118*норми!$R$4,0),0)</f>
        <v>0</v>
      </c>
      <c r="AR118" s="113">
        <f>IF(R118="дп/др.(б)",ROUNDUP((F118*норми!$S$4)+(((норми!$S$10+норми!$S$11)*норми!$S$9)*F118),0),0)</f>
        <v>0</v>
      </c>
      <c r="AS118" s="60">
        <f>IF(S118="аб",ROUNDUP((норми!$T$4*G118)+(норми!$S$11*(норми!$T$9*F118)),0),0)</f>
        <v>0</v>
      </c>
      <c r="AT118" s="113">
        <f>IF(R118="дп/др.(м)",ROUNDUP((F118*норми!$U$4)+(((норми!$U$10+норми!$U$11)*норми!$U$9)*F118),0),0)</f>
        <v>0</v>
      </c>
      <c r="AU118" s="60">
        <f>IF(S118="ам",ROUNDUP((норми!$V$4*G118)+(норми!$U$11*(норми!$V$9*F118)),0),0)</f>
        <v>0</v>
      </c>
      <c r="AV118" s="43"/>
      <c r="AW118" s="60" t="str">
        <f t="shared" si="11"/>
        <v/>
      </c>
      <c r="AX118" s="43"/>
      <c r="AY118" s="60" t="str">
        <f>IF(P118&gt;0,IF(AX118="+",(норми!$X$4)*(P118*G118),""),"")</f>
        <v/>
      </c>
      <c r="AZ118" s="43"/>
      <c r="BA118" s="60" t="str">
        <f>IF(P118&gt;0,IF(AZ118="+",(норми!$X$4)*(P118*G118),""),"")</f>
        <v/>
      </c>
      <c r="BB118" s="43"/>
      <c r="BC118" s="60" t="str">
        <f>IF(P118&gt;0,IF(BB118="+",(норми!$Z$4)*(P118*F118),""),"")</f>
        <v/>
      </c>
      <c r="BD118" s="61"/>
      <c r="BE118" s="60">
        <f t="shared" si="9"/>
        <v>0</v>
      </c>
      <c r="BF118" s="44">
        <f t="shared" si="16"/>
        <v>0</v>
      </c>
    </row>
    <row r="119" spans="1:58" ht="12.75" hidden="1" outlineLevel="1" thickBot="1" x14ac:dyDescent="0.25">
      <c r="A119" s="24">
        <v>100</v>
      </c>
      <c r="B119" s="25"/>
      <c r="C119" s="25"/>
      <c r="D119" s="48"/>
      <c r="E119" s="25"/>
      <c r="F119" s="25"/>
      <c r="G119" s="25"/>
      <c r="H119" s="25"/>
      <c r="I119" s="25"/>
      <c r="J119" s="24"/>
      <c r="K119" s="26"/>
      <c r="L119" s="26"/>
      <c r="M119" s="26"/>
      <c r="N119" s="26"/>
      <c r="O119" s="26"/>
      <c r="P119" s="21"/>
      <c r="Q119" s="22"/>
      <c r="R119" s="22"/>
      <c r="S119" s="22"/>
      <c r="T119" s="22"/>
      <c r="U119" s="22"/>
      <c r="V119" s="22"/>
      <c r="W119" s="22"/>
      <c r="X119" s="48"/>
      <c r="Y119" s="27"/>
      <c r="Z119" s="59">
        <f t="shared" si="12"/>
        <v>0</v>
      </c>
      <c r="AA119" s="60">
        <f t="shared" si="13"/>
        <v>0</v>
      </c>
      <c r="AB119" s="60">
        <f t="shared" si="14"/>
        <v>0</v>
      </c>
      <c r="AC119" s="60">
        <f t="shared" si="15"/>
        <v>0</v>
      </c>
      <c r="AD119" s="60">
        <f>IF(D119&lt;=4,O119+((O119*(норми!$E$6))/100),O119+((O119*(норми!$E$7))/100))</f>
        <v>0</v>
      </c>
      <c r="AE119" s="113">
        <f>IFERROR(IF(P119&gt;0,0,ROUNDUP(норми!$F$4*G119,0)),"")</f>
        <v>0</v>
      </c>
      <c r="AF119" s="61"/>
      <c r="AG119" s="61"/>
      <c r="AH119" s="61"/>
      <c r="AI119" s="60">
        <f>IF(X119&gt;0,(X119*(норми!$J$4*F119)),0)</f>
        <v>0</v>
      </c>
      <c r="AJ119" s="60">
        <f>IF(V119="фах",норми!$K$4*F119,0)</f>
        <v>0</v>
      </c>
      <c r="AK119" s="60">
        <f>IF(V119="заг",норми!$L$4*F119,0)</f>
        <v>0</v>
      </c>
      <c r="AL119" s="60">
        <f>IF(W119="фах",норми!$M$4*F119,0)</f>
        <v>0</v>
      </c>
      <c r="AM119" s="60">
        <f>IF(W119="заг",норми!$N$4*F119,0)</f>
        <v>0</v>
      </c>
      <c r="AN119" s="60">
        <f>IF(T119&gt;0,G119*норми!$O$4,0)</f>
        <v>0</v>
      </c>
      <c r="AO119" s="60">
        <f>IF(U119&gt;0,G119*норми!$P$4,0)</f>
        <v>0</v>
      </c>
      <c r="AP119" s="60">
        <f>IF(U119="е.п.",ROUNDUP(G119*норми!$Q$4,0),0)</f>
        <v>0</v>
      </c>
      <c r="AQ119" s="60">
        <f>IF(U119="е.у.",ROUNDUP(G119*норми!$R$4,0),0)</f>
        <v>0</v>
      </c>
      <c r="AR119" s="113">
        <f>IF(R119="дп/др.(б)",ROUNDUP((F119*норми!$S$4)+(((норми!$S$10+норми!$S$11)*норми!$S$9)*F119),0),0)</f>
        <v>0</v>
      </c>
      <c r="AS119" s="60">
        <f>IF(S119="аб",ROUNDUP((норми!$T$4*G119)+(норми!$S$11*(норми!$T$9*F119)),0),0)</f>
        <v>0</v>
      </c>
      <c r="AT119" s="113">
        <f>IF(R119="дп/др.(м)",ROUNDUP((F119*норми!$U$4)+(((норми!$U$10+норми!$U$11)*норми!$U$9)*F119),0),0)</f>
        <v>0</v>
      </c>
      <c r="AU119" s="60">
        <f>IF(S119="ам",ROUNDUP((норми!$V$4*G119)+(норми!$U$11*(норми!$V$9*F119)),0),0)</f>
        <v>0</v>
      </c>
      <c r="AV119" s="43"/>
      <c r="AW119" s="60" t="str">
        <f t="shared" si="11"/>
        <v/>
      </c>
      <c r="AX119" s="43"/>
      <c r="AY119" s="60" t="str">
        <f>IF(P119&gt;0,IF(AX119="+",(норми!$X$4)*(P119*G119),""),"")</f>
        <v/>
      </c>
      <c r="AZ119" s="43"/>
      <c r="BA119" s="60" t="str">
        <f>IF(P119&gt;0,IF(AZ119="+",(норми!$X$4)*(P119*G119),""),"")</f>
        <v/>
      </c>
      <c r="BB119" s="43"/>
      <c r="BC119" s="60" t="str">
        <f>IF(P119&gt;0,IF(BB119="+",(норми!$Z$4)*(P119*F119),""),"")</f>
        <v/>
      </c>
      <c r="BD119" s="61"/>
      <c r="BE119" s="60">
        <f t="shared" si="9"/>
        <v>0</v>
      </c>
      <c r="BF119" s="44">
        <f t="shared" si="16"/>
        <v>0</v>
      </c>
    </row>
    <row r="120" spans="1:58" ht="13.5" collapsed="1" thickTop="1" thickBot="1" x14ac:dyDescent="0.25">
      <c r="A120" s="67"/>
      <c r="B120" s="41" t="s">
        <v>41</v>
      </c>
      <c r="C120" s="28"/>
      <c r="D120" s="28"/>
      <c r="E120" s="28"/>
      <c r="F120" s="47">
        <f>SUBTOTAL(109,F$20:F$119)</f>
        <v>10</v>
      </c>
      <c r="G120" s="47">
        <f>SUBTOTAL(109,G$20:G$119)</f>
        <v>1</v>
      </c>
      <c r="H120" s="47">
        <f>SUBTOTAL(109,H$20:H$119)</f>
        <v>1</v>
      </c>
      <c r="I120" s="47">
        <f>SUBTOTAL(109,I$20:I$119)</f>
        <v>1</v>
      </c>
      <c r="J120" s="46">
        <f t="shared" ref="J120:K120" si="17">SUBTOTAL(109,J$20:J$119)</f>
        <v>120</v>
      </c>
      <c r="K120" s="47">
        <f t="shared" si="17"/>
        <v>14</v>
      </c>
      <c r="L120" s="47">
        <f t="shared" ref="L120:Q120" si="18">SUBTOTAL(109,L$20:L$119)</f>
        <v>14</v>
      </c>
      <c r="M120" s="47">
        <f t="shared" si="18"/>
        <v>14</v>
      </c>
      <c r="N120" s="47">
        <f t="shared" si="18"/>
        <v>14</v>
      </c>
      <c r="O120" s="47">
        <f t="shared" si="18"/>
        <v>14</v>
      </c>
      <c r="P120" s="65" t="str">
        <f>(SUBTOTAL(109,P$20:P$119))&amp;"т"</f>
        <v>1т</v>
      </c>
      <c r="Q120" s="65">
        <f t="shared" si="18"/>
        <v>0</v>
      </c>
      <c r="R120" s="66">
        <f>(COUNTIF(R20:R119,"дп/др.(б)"))+(COUNTIF(R20:R119,"дп/др.(м)"))</f>
        <v>1</v>
      </c>
      <c r="S120" s="66">
        <f>(COUNTIF(S20:S119,"аб"))+(COUNTIF(S20:S119,"ам"))</f>
        <v>1</v>
      </c>
      <c r="T120" s="66">
        <f>(COUNTIF(T20:T119,"з."))+(COUNTIF(T20:T119,"д.з."))</f>
        <v>1</v>
      </c>
      <c r="U120" s="66">
        <f>(COUNTIF(U20:U119,"е.п."))+(COUNTIF(U20:U119,"е.у."))</f>
        <v>1</v>
      </c>
      <c r="V120" s="66">
        <f>(COUNTIF(V20:V119,"фах"))+(COUNTIF(V20:V119,"заг"))</f>
        <v>1</v>
      </c>
      <c r="W120" s="66">
        <f>(COUNTIF(W20:W119,"фах"))+(COUNTIF(W20:W119,"заг"))</f>
        <v>1</v>
      </c>
      <c r="X120" s="65">
        <f>SUBTOTAL(109,X$20:X$119)</f>
        <v>1</v>
      </c>
      <c r="Y120" s="31">
        <f t="shared" ref="Y120:BF120" si="19">SUM(Y20:Y119)</f>
        <v>0</v>
      </c>
      <c r="Z120" s="46">
        <f t="shared" si="19"/>
        <v>14</v>
      </c>
      <c r="AA120" s="47">
        <f t="shared" si="19"/>
        <v>14</v>
      </c>
      <c r="AB120" s="47">
        <f t="shared" si="19"/>
        <v>14</v>
      </c>
      <c r="AC120" s="47">
        <f t="shared" si="19"/>
        <v>14</v>
      </c>
      <c r="AD120" s="47">
        <f t="shared" si="19"/>
        <v>15.4</v>
      </c>
      <c r="AE120" s="47">
        <f t="shared" si="19"/>
        <v>0</v>
      </c>
      <c r="AF120" s="47">
        <f t="shared" si="19"/>
        <v>0</v>
      </c>
      <c r="AG120" s="47">
        <f t="shared" si="19"/>
        <v>0</v>
      </c>
      <c r="AH120" s="47">
        <f t="shared" si="19"/>
        <v>0</v>
      </c>
      <c r="AI120" s="47">
        <f t="shared" si="19"/>
        <v>2.5</v>
      </c>
      <c r="AJ120" s="47">
        <f t="shared" si="19"/>
        <v>30</v>
      </c>
      <c r="AK120" s="47">
        <f t="shared" si="19"/>
        <v>0</v>
      </c>
      <c r="AL120" s="47">
        <f t="shared" si="19"/>
        <v>20</v>
      </c>
      <c r="AM120" s="47">
        <f t="shared" si="19"/>
        <v>0</v>
      </c>
      <c r="AN120" s="47">
        <f t="shared" si="19"/>
        <v>2</v>
      </c>
      <c r="AO120" s="47">
        <f t="shared" si="19"/>
        <v>2</v>
      </c>
      <c r="AP120" s="47">
        <f t="shared" si="19"/>
        <v>3</v>
      </c>
      <c r="AQ120" s="47">
        <f t="shared" si="19"/>
        <v>0</v>
      </c>
      <c r="AR120" s="47">
        <f t="shared" si="19"/>
        <v>135</v>
      </c>
      <c r="AS120" s="47">
        <f t="shared" si="19"/>
        <v>10</v>
      </c>
      <c r="AT120" s="47">
        <f t="shared" si="19"/>
        <v>0</v>
      </c>
      <c r="AU120" s="47">
        <f t="shared" si="19"/>
        <v>0</v>
      </c>
      <c r="AV120" s="47"/>
      <c r="AW120" s="47">
        <f t="shared" si="19"/>
        <v>5</v>
      </c>
      <c r="AX120" s="47"/>
      <c r="AY120" s="47">
        <f t="shared" si="19"/>
        <v>3</v>
      </c>
      <c r="AZ120" s="47"/>
      <c r="BA120" s="47">
        <f t="shared" si="19"/>
        <v>3</v>
      </c>
      <c r="BB120" s="47"/>
      <c r="BC120" s="47">
        <f t="shared" si="19"/>
        <v>10</v>
      </c>
      <c r="BD120" s="47">
        <f t="shared" si="19"/>
        <v>0</v>
      </c>
      <c r="BE120" s="47">
        <f t="shared" si="19"/>
        <v>0</v>
      </c>
      <c r="BF120" s="45">
        <f t="shared" si="19"/>
        <v>296.89999999999998</v>
      </c>
    </row>
    <row r="121" spans="1:58" ht="13.5" thickTop="1" x14ac:dyDescent="0.2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62" t="s">
        <v>45</v>
      </c>
      <c r="Y121" s="62"/>
      <c r="Z121" s="62"/>
      <c r="AA121" s="62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2"/>
    </row>
    <row r="122" spans="1:58" x14ac:dyDescent="0.2">
      <c r="A122" s="20">
        <v>1</v>
      </c>
      <c r="B122" s="21" t="s">
        <v>159</v>
      </c>
      <c r="C122" s="21">
        <v>131</v>
      </c>
      <c r="D122" s="48">
        <v>1</v>
      </c>
      <c r="E122" s="21"/>
      <c r="F122" s="21">
        <v>10</v>
      </c>
      <c r="G122" s="21">
        <v>1</v>
      </c>
      <c r="H122" s="21">
        <v>1</v>
      </c>
      <c r="I122" s="21">
        <v>1</v>
      </c>
      <c r="J122" s="20">
        <v>120</v>
      </c>
      <c r="K122" s="22">
        <v>14</v>
      </c>
      <c r="L122" s="22">
        <v>14</v>
      </c>
      <c r="M122" s="22">
        <v>14</v>
      </c>
      <c r="N122" s="22">
        <v>14</v>
      </c>
      <c r="O122" s="22">
        <v>14</v>
      </c>
      <c r="P122" s="21">
        <v>2</v>
      </c>
      <c r="Q122" s="22"/>
      <c r="R122" s="22" t="s">
        <v>67</v>
      </c>
      <c r="S122" s="22" t="s">
        <v>66</v>
      </c>
      <c r="T122" s="22" t="s">
        <v>65</v>
      </c>
      <c r="U122" s="22" t="s">
        <v>64</v>
      </c>
      <c r="V122" s="22" t="s">
        <v>63</v>
      </c>
      <c r="W122" s="22" t="s">
        <v>63</v>
      </c>
      <c r="X122" s="48">
        <v>1</v>
      </c>
      <c r="Y122" s="23"/>
      <c r="Z122" s="59">
        <f>K122</f>
        <v>14</v>
      </c>
      <c r="AA122" s="60">
        <f>L122</f>
        <v>14</v>
      </c>
      <c r="AB122" s="60">
        <f>M122*I122</f>
        <v>14</v>
      </c>
      <c r="AC122" s="60">
        <f>N122</f>
        <v>14</v>
      </c>
      <c r="AD122" s="60">
        <f>IF(D122&lt;=4,O122+((O122*(норми!$E$6))/100),O122+((O122*(норми!$E$7))/100))</f>
        <v>15.4</v>
      </c>
      <c r="AE122" s="113">
        <f>IFERROR(IF(P122&gt;0,0,ROUNDUP(норми!$F$4*G122,0)),"")</f>
        <v>0</v>
      </c>
      <c r="AF122" s="61"/>
      <c r="AG122" s="61"/>
      <c r="AH122" s="61"/>
      <c r="AI122" s="60">
        <f>IF(X122&gt;0,(X122*(норми!$J$4*F122)),0)</f>
        <v>2.5</v>
      </c>
      <c r="AJ122" s="60">
        <f>IF(V122="фах",норми!$K$4*F122,0)</f>
        <v>30</v>
      </c>
      <c r="AK122" s="60">
        <f>IF(V122="заг",норми!$L$4*F122,0)</f>
        <v>0</v>
      </c>
      <c r="AL122" s="60">
        <f>IF(W122="фах",норми!$M$4*F122,0)</f>
        <v>20</v>
      </c>
      <c r="AM122" s="60">
        <f>IF(W122="заг",норми!$N$4*F122,0)</f>
        <v>0</v>
      </c>
      <c r="AN122" s="60">
        <f>IF(T122&gt;0,G122*норми!$O$4,0)</f>
        <v>2</v>
      </c>
      <c r="AO122" s="60">
        <f>IF(U122&gt;0,G122*норми!$P$4,0)</f>
        <v>2</v>
      </c>
      <c r="AP122" s="60">
        <f>IF(U122="е.п.",ROUNDUP(G122*норми!$Q$4,0),0)</f>
        <v>3</v>
      </c>
      <c r="AQ122" s="60">
        <f>IF(U122="е.у.",ROUNDUP(G122*норми!$R$4,0),0)</f>
        <v>0</v>
      </c>
      <c r="AR122" s="113">
        <f>IF(R122="дп/др.(б)",ROUNDUP((F122*норми!$S$4)+(((норми!$S$10+норми!$S$11)*норми!$S$9)*F122),0),0)</f>
        <v>135</v>
      </c>
      <c r="AS122" s="60">
        <f>IF(S122="аб",ROUNDUP((норми!$T$4*G122)+(норми!$S$11*(норми!$T$9*F122)),0),0)</f>
        <v>10</v>
      </c>
      <c r="AT122" s="113">
        <f>IF(R122="дп/др.(м)",ROUNDUP((F122*норми!$U$4)+(((норми!$U$10+норми!$U$11)*норми!$U$9)*F122),0),0)</f>
        <v>0</v>
      </c>
      <c r="AU122" s="60">
        <f>IF(S122="ам",ROUNDUP((норми!$V$4*G122)+(норми!$U$11*(норми!$V$9*F122)),0),0)</f>
        <v>0</v>
      </c>
      <c r="AV122" s="43" t="s">
        <v>176</v>
      </c>
      <c r="AW122" s="60">
        <f t="shared" ref="AW122:AW185" si="20">IF(P122&gt;0,IF(AV122="+",(P122*5*G122),""),"")</f>
        <v>10</v>
      </c>
      <c r="AX122" s="43" t="s">
        <v>176</v>
      </c>
      <c r="AY122" s="60">
        <f>IF(P122&gt;0,IF(AX122="+",(норми!$X$4)*(P122*G122),""),"")</f>
        <v>6</v>
      </c>
      <c r="AZ122" s="43" t="s">
        <v>176</v>
      </c>
      <c r="BA122" s="60">
        <f>IF(P122&gt;0,IF(AZ122="+",(норми!$X$4)*(P122*G122),""),"")</f>
        <v>6</v>
      </c>
      <c r="BB122" s="43" t="s">
        <v>176</v>
      </c>
      <c r="BC122" s="60">
        <f>IF(P122&gt;0,IF(BB122="+",(норми!$Z$4)*(P122*F122),""),"")</f>
        <v>20</v>
      </c>
      <c r="BD122" s="61"/>
      <c r="BE122" s="60">
        <f t="shared" ref="BE122:BE153" si="21">Y122</f>
        <v>0</v>
      </c>
      <c r="BF122" s="44">
        <f t="shared" ref="BF122:BF153" si="22">IFERROR(SUM(Z122:BE122),"")</f>
        <v>317.89999999999998</v>
      </c>
    </row>
    <row r="123" spans="1:58" x14ac:dyDescent="0.2">
      <c r="A123" s="20">
        <v>2</v>
      </c>
      <c r="B123" s="21"/>
      <c r="C123" s="21"/>
      <c r="D123" s="48"/>
      <c r="E123" s="21"/>
      <c r="F123" s="21"/>
      <c r="G123" s="21"/>
      <c r="H123" s="21"/>
      <c r="I123" s="21"/>
      <c r="J123" s="20"/>
      <c r="K123" s="22"/>
      <c r="L123" s="22"/>
      <c r="M123" s="22"/>
      <c r="N123" s="22"/>
      <c r="O123" s="22"/>
      <c r="P123" s="21"/>
      <c r="Q123" s="22"/>
      <c r="R123" s="22"/>
      <c r="S123" s="22"/>
      <c r="T123" s="22"/>
      <c r="U123" s="22"/>
      <c r="V123" s="22"/>
      <c r="W123" s="22"/>
      <c r="X123" s="48"/>
      <c r="Y123" s="23"/>
      <c r="Z123" s="59">
        <f>K123</f>
        <v>0</v>
      </c>
      <c r="AA123" s="60">
        <f>L123</f>
        <v>0</v>
      </c>
      <c r="AB123" s="60">
        <f>M123*I123</f>
        <v>0</v>
      </c>
      <c r="AC123" s="60">
        <f>N123</f>
        <v>0</v>
      </c>
      <c r="AD123" s="60">
        <f>IF(D123&lt;=4,O123+((O123*(норми!$E$6))/100),O123+((O123*(норми!$E$7))/100))</f>
        <v>0</v>
      </c>
      <c r="AE123" s="113">
        <f>IFERROR(IF(P123&gt;0,0,ROUNDUP(норми!$F$4*G123,0)),"")</f>
        <v>0</v>
      </c>
      <c r="AF123" s="61"/>
      <c r="AG123" s="61"/>
      <c r="AH123" s="61"/>
      <c r="AI123" s="60">
        <f>IF(X123&gt;0,(X123*(норми!$J$4*F123)),0)</f>
        <v>0</v>
      </c>
      <c r="AJ123" s="60">
        <f>IF(V123="фах",норми!$K$4*F123,0)</f>
        <v>0</v>
      </c>
      <c r="AK123" s="60">
        <f>IF(V123="заг",норми!$L$4*F123,0)</f>
        <v>0</v>
      </c>
      <c r="AL123" s="60">
        <f>IF(W123="фах",норми!$M$4*F123,0)</f>
        <v>0</v>
      </c>
      <c r="AM123" s="60">
        <f>IF(W123="заг",норми!$N$4*F123,0)</f>
        <v>0</v>
      </c>
      <c r="AN123" s="60">
        <f>IF(T123&gt;0,G123*норми!$O$4,0)</f>
        <v>0</v>
      </c>
      <c r="AO123" s="60">
        <f>IF(U123&gt;0,G123*норми!$P$4,0)</f>
        <v>0</v>
      </c>
      <c r="AP123" s="60">
        <f>IF(U123="е.п.",ROUNDUP(G123*норми!$Q$4,0),0)</f>
        <v>0</v>
      </c>
      <c r="AQ123" s="60">
        <f>IF(U123="е.у.",ROUNDUP(G123*норми!$R$4,0),0)</f>
        <v>0</v>
      </c>
      <c r="AR123" s="113">
        <f>IF(R123="дп/др.(б)",ROUNDUP((F123*норми!$S$4)+(((норми!$S$10+норми!$S$11)*норми!$S$9)*F123),0),0)</f>
        <v>0</v>
      </c>
      <c r="AS123" s="60">
        <f>IF(S123="аб",ROUNDUP((норми!$T$4*G123)+(норми!$S$11*(норми!$T$9*F123)),0),0)</f>
        <v>0</v>
      </c>
      <c r="AT123" s="113">
        <f>IF(R123="дп/др.(м)",ROUNDUP((F123*норми!$U$4)+(((норми!$U$10+норми!$U$11)*норми!$U$9)*F123),0),0)</f>
        <v>0</v>
      </c>
      <c r="AU123" s="60">
        <f>IF(S123="ам",ROUNDUP((норми!$V$4*G123)+(норми!$U$11*(норми!$V$9*F123)),0),0)</f>
        <v>0</v>
      </c>
      <c r="AV123" s="43"/>
      <c r="AW123" s="60" t="str">
        <f t="shared" si="20"/>
        <v/>
      </c>
      <c r="AX123" s="43"/>
      <c r="AY123" s="60" t="str">
        <f>IF(P123&gt;0,IF(AX123="+",(норми!$X$4)*(P123*G123),""),"")</f>
        <v/>
      </c>
      <c r="AZ123" s="43"/>
      <c r="BA123" s="60" t="str">
        <f>IF(P123&gt;0,IF(AZ123="+",(норми!$X$4)*(P123*G123),""),"")</f>
        <v/>
      </c>
      <c r="BB123" s="43"/>
      <c r="BC123" s="60" t="str">
        <f>IF(P123&gt;0,IF(BB123="+",(норми!$Z$4)*(P123*F123),""),"")</f>
        <v/>
      </c>
      <c r="BD123" s="61"/>
      <c r="BE123" s="60">
        <f t="shared" si="21"/>
        <v>0</v>
      </c>
      <c r="BF123" s="44">
        <f t="shared" si="22"/>
        <v>0</v>
      </c>
    </row>
    <row r="124" spans="1:58" x14ac:dyDescent="0.2">
      <c r="A124" s="20">
        <v>3</v>
      </c>
      <c r="B124" s="21"/>
      <c r="C124" s="21"/>
      <c r="D124" s="48"/>
      <c r="E124" s="21"/>
      <c r="F124" s="21"/>
      <c r="G124" s="21"/>
      <c r="H124" s="21"/>
      <c r="I124" s="21"/>
      <c r="J124" s="20"/>
      <c r="K124" s="22"/>
      <c r="L124" s="22"/>
      <c r="M124" s="22"/>
      <c r="N124" s="22"/>
      <c r="O124" s="22"/>
      <c r="P124" s="21"/>
      <c r="Q124" s="22"/>
      <c r="R124" s="22"/>
      <c r="S124" s="22"/>
      <c r="T124" s="22"/>
      <c r="U124" s="22"/>
      <c r="V124" s="22"/>
      <c r="W124" s="22"/>
      <c r="X124" s="48"/>
      <c r="Y124" s="23"/>
      <c r="Z124" s="59">
        <f t="shared" ref="Z124:Z187" si="23">K124</f>
        <v>0</v>
      </c>
      <c r="AA124" s="60">
        <f t="shared" ref="AA124:AA187" si="24">L124</f>
        <v>0</v>
      </c>
      <c r="AB124" s="60">
        <f t="shared" ref="AB124:AB187" si="25">M124*I124</f>
        <v>0</v>
      </c>
      <c r="AC124" s="60">
        <f t="shared" ref="AC124:AC187" si="26">N124</f>
        <v>0</v>
      </c>
      <c r="AD124" s="60">
        <f>IF(D124&lt;=4,O124+((O124*(норми!$E$6))/100),O124+((O124*(норми!$E$7))/100))</f>
        <v>0</v>
      </c>
      <c r="AE124" s="113">
        <f>IFERROR(IF(P124&gt;0,0,ROUNDUP(норми!$F$4*G124,0)),"")</f>
        <v>0</v>
      </c>
      <c r="AF124" s="61"/>
      <c r="AG124" s="61"/>
      <c r="AH124" s="61"/>
      <c r="AI124" s="60">
        <f>IF(X124&gt;0,(X124*(норми!$J$4*F124)),0)</f>
        <v>0</v>
      </c>
      <c r="AJ124" s="60">
        <f>IF(V124="фах",норми!$K$4*F124,0)</f>
        <v>0</v>
      </c>
      <c r="AK124" s="60">
        <f>IF(V124="заг",норми!$L$4*F124,0)</f>
        <v>0</v>
      </c>
      <c r="AL124" s="60">
        <f>IF(W124="фах",норми!$M$4*F124,0)</f>
        <v>0</v>
      </c>
      <c r="AM124" s="60">
        <f>IF(W124="заг",норми!$N$4*F124,0)</f>
        <v>0</v>
      </c>
      <c r="AN124" s="60">
        <f>IF(T124&gt;0,G124*норми!$O$4,0)</f>
        <v>0</v>
      </c>
      <c r="AO124" s="60">
        <f>IF(U124&gt;0,G124*норми!$P$4,0)</f>
        <v>0</v>
      </c>
      <c r="AP124" s="60">
        <f>IF(U124="е.п.",ROUNDUP(G124*норми!$Q$4,0),0)</f>
        <v>0</v>
      </c>
      <c r="AQ124" s="60">
        <f>IF(U124="е.у.",ROUNDUP(G124*норми!$R$4,0),0)</f>
        <v>0</v>
      </c>
      <c r="AR124" s="113">
        <f>IF(R124="дп/др.(б)",ROUNDUP((F124*норми!$S$4)+(((норми!$S$10+норми!$S$11)*норми!$S$9)*F124),0),0)</f>
        <v>0</v>
      </c>
      <c r="AS124" s="60">
        <f>IF(S124="аб",ROUNDUP((норми!$T$4*G124)+(норми!$S$11*(норми!$T$9*F124)),0),0)</f>
        <v>0</v>
      </c>
      <c r="AT124" s="113">
        <f>IF(R124="дп/др.(м)",ROUNDUP((F124*норми!$U$4)+(((норми!$U$10+норми!$U$11)*норми!$U$9)*F124),0),0)</f>
        <v>0</v>
      </c>
      <c r="AU124" s="60">
        <f>IF(S124="ам",ROUNDUP((норми!$V$4*G124)+(норми!$U$11*(норми!$V$9*F124)),0),0)</f>
        <v>0</v>
      </c>
      <c r="AV124" s="43"/>
      <c r="AW124" s="60" t="str">
        <f t="shared" si="20"/>
        <v/>
      </c>
      <c r="AX124" s="43"/>
      <c r="AY124" s="60" t="str">
        <f>IF(P124&gt;0,IF(AX124="+",(норми!$X$4)*(P124*G124),""),"")</f>
        <v/>
      </c>
      <c r="AZ124" s="43"/>
      <c r="BA124" s="60" t="str">
        <f>IF(P124&gt;0,IF(AZ124="+",(норми!$X$4)*(P124*G124),""),"")</f>
        <v/>
      </c>
      <c r="BB124" s="43"/>
      <c r="BC124" s="60" t="str">
        <f>IF(P124&gt;0,IF(BB124="+",(норми!$Z$4)*(P124*F124),""),"")</f>
        <v/>
      </c>
      <c r="BD124" s="61"/>
      <c r="BE124" s="60">
        <f t="shared" si="21"/>
        <v>0</v>
      </c>
      <c r="BF124" s="44">
        <f t="shared" si="22"/>
        <v>0</v>
      </c>
    </row>
    <row r="125" spans="1:58" ht="12.75" thickBot="1" x14ac:dyDescent="0.25">
      <c r="A125" s="20">
        <v>4</v>
      </c>
      <c r="B125" s="21"/>
      <c r="C125" s="21"/>
      <c r="D125" s="48"/>
      <c r="E125" s="21"/>
      <c r="F125" s="21"/>
      <c r="G125" s="21"/>
      <c r="H125" s="21"/>
      <c r="I125" s="21"/>
      <c r="J125" s="20"/>
      <c r="K125" s="22"/>
      <c r="L125" s="22"/>
      <c r="M125" s="22"/>
      <c r="N125" s="22"/>
      <c r="O125" s="22"/>
      <c r="P125" s="21"/>
      <c r="Q125" s="22"/>
      <c r="R125" s="22"/>
      <c r="S125" s="22"/>
      <c r="T125" s="22"/>
      <c r="U125" s="22"/>
      <c r="V125" s="22"/>
      <c r="W125" s="22"/>
      <c r="X125" s="48"/>
      <c r="Y125" s="23"/>
      <c r="Z125" s="59">
        <f t="shared" si="23"/>
        <v>0</v>
      </c>
      <c r="AA125" s="60">
        <f t="shared" si="24"/>
        <v>0</v>
      </c>
      <c r="AB125" s="60">
        <f t="shared" si="25"/>
        <v>0</v>
      </c>
      <c r="AC125" s="60">
        <f t="shared" si="26"/>
        <v>0</v>
      </c>
      <c r="AD125" s="60">
        <f>IF(D125&lt;=4,O125+((O125*(норми!$E$6))/100),O125+((O125*(норми!$E$7))/100))</f>
        <v>0</v>
      </c>
      <c r="AE125" s="113">
        <f>IFERROR(IF(P125&gt;0,0,ROUNDUP(норми!$F$4*G125,0)),"")</f>
        <v>0</v>
      </c>
      <c r="AF125" s="61"/>
      <c r="AG125" s="61"/>
      <c r="AH125" s="61"/>
      <c r="AI125" s="60">
        <f>IF(X125&gt;0,(X125*(норми!$J$4*F125)),0)</f>
        <v>0</v>
      </c>
      <c r="AJ125" s="60">
        <f>IF(V125="фах",норми!$K$4*F125,0)</f>
        <v>0</v>
      </c>
      <c r="AK125" s="60">
        <f>IF(V125="заг",норми!$L$4*F125,0)</f>
        <v>0</v>
      </c>
      <c r="AL125" s="60">
        <f>IF(W125="фах",норми!$M$4*F125,0)</f>
        <v>0</v>
      </c>
      <c r="AM125" s="60">
        <f>IF(W125="заг",норми!$N$4*F125,0)</f>
        <v>0</v>
      </c>
      <c r="AN125" s="60">
        <f>IF(T125&gt;0,G125*норми!$O$4,0)</f>
        <v>0</v>
      </c>
      <c r="AO125" s="60">
        <f>IF(U125&gt;0,G125*норми!$P$4,0)</f>
        <v>0</v>
      </c>
      <c r="AP125" s="60">
        <f>IF(U125="е.п.",ROUNDUP(G125*норми!$Q$4,0),0)</f>
        <v>0</v>
      </c>
      <c r="AQ125" s="60">
        <f>IF(U125="е.у.",ROUNDUP(G125*норми!$R$4,0),0)</f>
        <v>0</v>
      </c>
      <c r="AR125" s="113">
        <f>IF(R125="дп/др.(б)",ROUNDUP((F125*норми!$S$4)+(((норми!$S$10+норми!$S$11)*норми!$S$9)*F125),0),0)</f>
        <v>0</v>
      </c>
      <c r="AS125" s="60">
        <f>IF(S125="аб",ROUNDUP((норми!$T$4*G125)+(норми!$S$11*(норми!$T$9*F125)),0),0)</f>
        <v>0</v>
      </c>
      <c r="AT125" s="113">
        <f>IF(R125="дп/др.(м)",ROUNDUP((F125*норми!$U$4)+(((норми!$U$10+норми!$U$11)*норми!$U$9)*F125),0),0)</f>
        <v>0</v>
      </c>
      <c r="AU125" s="60">
        <f>IF(S125="ам",ROUNDUP((норми!$V$4*G125)+(норми!$U$11*(норми!$V$9*F125)),0),0)</f>
        <v>0</v>
      </c>
      <c r="AV125" s="43"/>
      <c r="AW125" s="60" t="str">
        <f t="shared" si="20"/>
        <v/>
      </c>
      <c r="AX125" s="43"/>
      <c r="AY125" s="60" t="str">
        <f>IF(P125&gt;0,IF(AX125="+",(норми!$X$4)*(P125*G125),""),"")</f>
        <v/>
      </c>
      <c r="AZ125" s="43"/>
      <c r="BA125" s="60" t="str">
        <f>IF(P125&gt;0,IF(AZ125="+",(норми!$X$4)*(P125*G125),""),"")</f>
        <v/>
      </c>
      <c r="BB125" s="43"/>
      <c r="BC125" s="60" t="str">
        <f>IF(P125&gt;0,IF(BB125="+",(норми!$Z$4)*(P125*F125),""),"")</f>
        <v/>
      </c>
      <c r="BD125" s="61"/>
      <c r="BE125" s="60">
        <f t="shared" si="21"/>
        <v>0</v>
      </c>
      <c r="BF125" s="44">
        <f t="shared" si="22"/>
        <v>0</v>
      </c>
    </row>
    <row r="126" spans="1:58" hidden="1" outlineLevel="1" x14ac:dyDescent="0.2">
      <c r="A126" s="20">
        <v>5</v>
      </c>
      <c r="B126" s="21"/>
      <c r="C126" s="21"/>
      <c r="D126" s="48"/>
      <c r="E126" s="21"/>
      <c r="F126" s="21"/>
      <c r="G126" s="21"/>
      <c r="H126" s="21"/>
      <c r="I126" s="21"/>
      <c r="J126" s="20"/>
      <c r="K126" s="22"/>
      <c r="L126" s="22"/>
      <c r="M126" s="22"/>
      <c r="N126" s="22"/>
      <c r="O126" s="22"/>
      <c r="P126" s="21"/>
      <c r="Q126" s="22"/>
      <c r="R126" s="22"/>
      <c r="S126" s="22"/>
      <c r="T126" s="22"/>
      <c r="U126" s="22"/>
      <c r="V126" s="22"/>
      <c r="W126" s="22"/>
      <c r="X126" s="48"/>
      <c r="Y126" s="23"/>
      <c r="Z126" s="59">
        <f t="shared" si="23"/>
        <v>0</v>
      </c>
      <c r="AA126" s="60">
        <f t="shared" si="24"/>
        <v>0</v>
      </c>
      <c r="AB126" s="60">
        <f t="shared" si="25"/>
        <v>0</v>
      </c>
      <c r="AC126" s="60">
        <f t="shared" si="26"/>
        <v>0</v>
      </c>
      <c r="AD126" s="60">
        <f>IF(D126&lt;=4,O126+((O126*(норми!$E$6))/100),O126+((O126*(норми!$E$7))/100))</f>
        <v>0</v>
      </c>
      <c r="AE126" s="113">
        <f>IFERROR(IF(P126&gt;0,0,ROUNDUP(норми!$F$4*G126,0)),"")</f>
        <v>0</v>
      </c>
      <c r="AF126" s="61"/>
      <c r="AG126" s="61"/>
      <c r="AH126" s="61"/>
      <c r="AI126" s="60">
        <f>IF(X126&gt;0,(X126*(норми!$J$4*F126)),0)</f>
        <v>0</v>
      </c>
      <c r="AJ126" s="60">
        <f>IF(V126="фах",норми!$K$4*F126,0)</f>
        <v>0</v>
      </c>
      <c r="AK126" s="60">
        <f>IF(V126="заг",норми!$L$4*F126,0)</f>
        <v>0</v>
      </c>
      <c r="AL126" s="60">
        <f>IF(W126="фах",норми!$M$4*F126,0)</f>
        <v>0</v>
      </c>
      <c r="AM126" s="60">
        <f>IF(W126="заг",норми!$N$4*F126,0)</f>
        <v>0</v>
      </c>
      <c r="AN126" s="60">
        <f>IF(T126&gt;0,G126*норми!$O$4,0)</f>
        <v>0</v>
      </c>
      <c r="AO126" s="60">
        <f>IF(U126&gt;0,G126*норми!$P$4,0)</f>
        <v>0</v>
      </c>
      <c r="AP126" s="60">
        <f>IF(U126="е.п.",ROUNDUP(G126*норми!$Q$4,0),0)</f>
        <v>0</v>
      </c>
      <c r="AQ126" s="60">
        <f>IF(U126="е.у.",ROUNDUP(G126*норми!$R$4,0),0)</f>
        <v>0</v>
      </c>
      <c r="AR126" s="113">
        <f>IF(R126="дп/др.(б)",ROUNDUP((F126*норми!$S$4)+(((норми!$S$10+норми!$S$11)*норми!$S$9)*F126),0),0)</f>
        <v>0</v>
      </c>
      <c r="AS126" s="60">
        <f>IF(S126="аб",ROUNDUP((норми!$T$4*G126)+(норми!$S$11*(норми!$T$9*F126)),0),0)</f>
        <v>0</v>
      </c>
      <c r="AT126" s="113">
        <f>IF(R126="дп/др.(м)",ROUNDUP((F126*норми!$U$4)+(((норми!$U$10+норми!$U$11)*норми!$U$9)*F126),0),0)</f>
        <v>0</v>
      </c>
      <c r="AU126" s="60">
        <f>IF(S126="ам",ROUNDUP((норми!$V$4*G126)+(норми!$U$11*(норми!$V$9*F126)),0),0)</f>
        <v>0</v>
      </c>
      <c r="AV126" s="43"/>
      <c r="AW126" s="60" t="str">
        <f t="shared" si="20"/>
        <v/>
      </c>
      <c r="AX126" s="43"/>
      <c r="AY126" s="60" t="str">
        <f>IF(P126&gt;0,IF(AX126="+",(норми!$X$4)*(P126*G126),""),"")</f>
        <v/>
      </c>
      <c r="AZ126" s="43"/>
      <c r="BA126" s="60" t="str">
        <f>IF(P126&gt;0,IF(AZ126="+",(норми!$X$4)*(P126*G126),""),"")</f>
        <v/>
      </c>
      <c r="BB126" s="43"/>
      <c r="BC126" s="60" t="str">
        <f>IF(P126&gt;0,IF(BB126="+",(норми!$Z$4)*(P126*F126),""),"")</f>
        <v/>
      </c>
      <c r="BD126" s="61"/>
      <c r="BE126" s="60">
        <f t="shared" si="21"/>
        <v>0</v>
      </c>
      <c r="BF126" s="44">
        <f t="shared" si="22"/>
        <v>0</v>
      </c>
    </row>
    <row r="127" spans="1:58" hidden="1" outlineLevel="1" x14ac:dyDescent="0.2">
      <c r="A127" s="20">
        <v>6</v>
      </c>
      <c r="B127" s="21"/>
      <c r="C127" s="21"/>
      <c r="D127" s="48"/>
      <c r="E127" s="21"/>
      <c r="F127" s="21"/>
      <c r="G127" s="21"/>
      <c r="H127" s="21"/>
      <c r="I127" s="21"/>
      <c r="J127" s="20"/>
      <c r="K127" s="22"/>
      <c r="L127" s="22"/>
      <c r="M127" s="22"/>
      <c r="N127" s="22"/>
      <c r="O127" s="22"/>
      <c r="P127" s="21"/>
      <c r="Q127" s="22"/>
      <c r="R127" s="22"/>
      <c r="S127" s="22"/>
      <c r="T127" s="22"/>
      <c r="U127" s="22"/>
      <c r="V127" s="22"/>
      <c r="W127" s="22"/>
      <c r="X127" s="48"/>
      <c r="Y127" s="23"/>
      <c r="Z127" s="59">
        <f t="shared" si="23"/>
        <v>0</v>
      </c>
      <c r="AA127" s="60">
        <f t="shared" si="24"/>
        <v>0</v>
      </c>
      <c r="AB127" s="60">
        <f t="shared" si="25"/>
        <v>0</v>
      </c>
      <c r="AC127" s="60">
        <f t="shared" si="26"/>
        <v>0</v>
      </c>
      <c r="AD127" s="60">
        <f>IF(D127&lt;=4,O127+((O127*(норми!$E$6))/100),O127+((O127*(норми!$E$7))/100))</f>
        <v>0</v>
      </c>
      <c r="AE127" s="113">
        <f>IFERROR(IF(P127&gt;0,0,ROUNDUP(норми!$F$4*G127,0)),"")</f>
        <v>0</v>
      </c>
      <c r="AF127" s="61"/>
      <c r="AG127" s="61"/>
      <c r="AH127" s="61"/>
      <c r="AI127" s="60">
        <f>IF(X127&gt;0,(X127*(норми!$J$4*F127)),0)</f>
        <v>0</v>
      </c>
      <c r="AJ127" s="60">
        <f>IF(V127="фах",норми!$K$4*F127,0)</f>
        <v>0</v>
      </c>
      <c r="AK127" s="60">
        <f>IF(V127="заг",норми!$L$4*F127,0)</f>
        <v>0</v>
      </c>
      <c r="AL127" s="60">
        <f>IF(W127="фах",норми!$M$4*F127,0)</f>
        <v>0</v>
      </c>
      <c r="AM127" s="60">
        <f>IF(W127="заг",норми!$N$4*F127,0)</f>
        <v>0</v>
      </c>
      <c r="AN127" s="60">
        <f>IF(T127&gt;0,G127*норми!$O$4,0)</f>
        <v>0</v>
      </c>
      <c r="AO127" s="60">
        <f>IF(U127&gt;0,G127*норми!$P$4,0)</f>
        <v>0</v>
      </c>
      <c r="AP127" s="60">
        <f>IF(U127="е.п.",ROUNDUP(G127*норми!$Q$4,0),0)</f>
        <v>0</v>
      </c>
      <c r="AQ127" s="60">
        <f>IF(U127="е.у.",ROUNDUP(G127*норми!$R$4,0),0)</f>
        <v>0</v>
      </c>
      <c r="AR127" s="113">
        <f>IF(R127="дп/др.(б)",ROUNDUP((F127*норми!$S$4)+(((норми!$S$10+норми!$S$11)*норми!$S$9)*F127),0),0)</f>
        <v>0</v>
      </c>
      <c r="AS127" s="60">
        <f>IF(S127="аб",ROUNDUP((норми!$T$4*G127)+(норми!$S$11*(норми!$T$9*F127)),0),0)</f>
        <v>0</v>
      </c>
      <c r="AT127" s="113">
        <f>IF(R127="дп/др.(м)",ROUNDUP((F127*норми!$U$4)+(((норми!$U$10+норми!$U$11)*норми!$U$9)*F127),0),0)</f>
        <v>0</v>
      </c>
      <c r="AU127" s="60">
        <f>IF(S127="ам",ROUNDUP((норми!$V$4*G127)+(норми!$U$11*(норми!$V$9*F127)),0),0)</f>
        <v>0</v>
      </c>
      <c r="AV127" s="43"/>
      <c r="AW127" s="60" t="str">
        <f t="shared" si="20"/>
        <v/>
      </c>
      <c r="AX127" s="43"/>
      <c r="AY127" s="60" t="str">
        <f>IF(P127&gt;0,IF(AX127="+",(норми!$X$4)*(P127*G127),""),"")</f>
        <v/>
      </c>
      <c r="AZ127" s="43"/>
      <c r="BA127" s="60" t="str">
        <f>IF(P127&gt;0,IF(AZ127="+",(норми!$X$4)*(P127*G127),""),"")</f>
        <v/>
      </c>
      <c r="BB127" s="43"/>
      <c r="BC127" s="60" t="str">
        <f>IF(P127&gt;0,IF(BB127="+",(норми!$Z$4)*(P127*F127),""),"")</f>
        <v/>
      </c>
      <c r="BD127" s="61"/>
      <c r="BE127" s="60">
        <f t="shared" si="21"/>
        <v>0</v>
      </c>
      <c r="BF127" s="44">
        <f t="shared" si="22"/>
        <v>0</v>
      </c>
    </row>
    <row r="128" spans="1:58" hidden="1" outlineLevel="1" x14ac:dyDescent="0.2">
      <c r="A128" s="20">
        <v>7</v>
      </c>
      <c r="B128" s="21"/>
      <c r="C128" s="21"/>
      <c r="D128" s="48"/>
      <c r="E128" s="21"/>
      <c r="F128" s="21"/>
      <c r="G128" s="21"/>
      <c r="H128" s="21"/>
      <c r="I128" s="21"/>
      <c r="J128" s="20"/>
      <c r="K128" s="22"/>
      <c r="L128" s="22"/>
      <c r="M128" s="22"/>
      <c r="N128" s="22"/>
      <c r="O128" s="22"/>
      <c r="P128" s="21"/>
      <c r="Q128" s="22"/>
      <c r="R128" s="22"/>
      <c r="S128" s="22"/>
      <c r="T128" s="22"/>
      <c r="U128" s="22"/>
      <c r="V128" s="22"/>
      <c r="W128" s="22"/>
      <c r="X128" s="48"/>
      <c r="Y128" s="23"/>
      <c r="Z128" s="59">
        <f t="shared" si="23"/>
        <v>0</v>
      </c>
      <c r="AA128" s="60">
        <f t="shared" si="24"/>
        <v>0</v>
      </c>
      <c r="AB128" s="60">
        <f t="shared" si="25"/>
        <v>0</v>
      </c>
      <c r="AC128" s="60">
        <f t="shared" si="26"/>
        <v>0</v>
      </c>
      <c r="AD128" s="60">
        <f>IF(D128&lt;=4,O128+((O128*(норми!$E$6))/100),O128+((O128*(норми!$E$7))/100))</f>
        <v>0</v>
      </c>
      <c r="AE128" s="113">
        <f>IFERROR(IF(P128&gt;0,0,ROUNDUP(норми!$F$4*G128,0)),"")</f>
        <v>0</v>
      </c>
      <c r="AF128" s="61"/>
      <c r="AG128" s="61"/>
      <c r="AH128" s="61"/>
      <c r="AI128" s="60">
        <f>IF(X128&gt;0,(X128*(норми!$J$4*F128)),0)</f>
        <v>0</v>
      </c>
      <c r="AJ128" s="60">
        <f>IF(V128="фах",норми!$K$4*F128,0)</f>
        <v>0</v>
      </c>
      <c r="AK128" s="60">
        <f>IF(V128="заг",норми!$L$4*F128,0)</f>
        <v>0</v>
      </c>
      <c r="AL128" s="60">
        <f>IF(W128="фах",норми!$M$4*F128,0)</f>
        <v>0</v>
      </c>
      <c r="AM128" s="60">
        <f>IF(W128="заг",норми!$N$4*F128,0)</f>
        <v>0</v>
      </c>
      <c r="AN128" s="60">
        <f>IF(T128&gt;0,G128*норми!$O$4,0)</f>
        <v>0</v>
      </c>
      <c r="AO128" s="60">
        <f>IF(U128&gt;0,G128*норми!$P$4,0)</f>
        <v>0</v>
      </c>
      <c r="AP128" s="60">
        <f>IF(U128="е.п.",ROUNDUP(G128*норми!$Q$4,0),0)</f>
        <v>0</v>
      </c>
      <c r="AQ128" s="60">
        <f>IF(U128="е.у.",ROUNDUP(G128*норми!$R$4,0),0)</f>
        <v>0</v>
      </c>
      <c r="AR128" s="113">
        <f>IF(R128="дп/др.(б)",ROUNDUP((F128*норми!$S$4)+(((норми!$S$10+норми!$S$11)*норми!$S$9)*F128),0),0)</f>
        <v>0</v>
      </c>
      <c r="AS128" s="60">
        <f>IF(S128="аб",ROUNDUP((норми!$T$4*G128)+(норми!$S$11*(норми!$T$9*F128)),0),0)</f>
        <v>0</v>
      </c>
      <c r="AT128" s="113">
        <f>IF(R128="дп/др.(м)",ROUNDUP((F128*норми!$U$4)+(((норми!$U$10+норми!$U$11)*норми!$U$9)*F128),0),0)</f>
        <v>0</v>
      </c>
      <c r="AU128" s="60">
        <f>IF(S128="ам",ROUNDUP((норми!$V$4*G128)+(норми!$U$11*(норми!$V$9*F128)),0),0)</f>
        <v>0</v>
      </c>
      <c r="AV128" s="43"/>
      <c r="AW128" s="60" t="str">
        <f t="shared" si="20"/>
        <v/>
      </c>
      <c r="AX128" s="43"/>
      <c r="AY128" s="60" t="str">
        <f>IF(P128&gt;0,IF(AX128="+",(норми!$X$4)*(P128*G128),""),"")</f>
        <v/>
      </c>
      <c r="AZ128" s="43"/>
      <c r="BA128" s="60" t="str">
        <f>IF(P128&gt;0,IF(AZ128="+",(норми!$X$4)*(P128*G128),""),"")</f>
        <v/>
      </c>
      <c r="BB128" s="43"/>
      <c r="BC128" s="60" t="str">
        <f>IF(P128&gt;0,IF(BB128="+",(норми!$Z$4)*(P128*F128),""),"")</f>
        <v/>
      </c>
      <c r="BD128" s="61"/>
      <c r="BE128" s="60">
        <f t="shared" si="21"/>
        <v>0</v>
      </c>
      <c r="BF128" s="44">
        <f t="shared" si="22"/>
        <v>0</v>
      </c>
    </row>
    <row r="129" spans="1:58" hidden="1" outlineLevel="1" x14ac:dyDescent="0.2">
      <c r="A129" s="20">
        <v>8</v>
      </c>
      <c r="B129" s="21"/>
      <c r="C129" s="21"/>
      <c r="D129" s="48"/>
      <c r="E129" s="21"/>
      <c r="F129" s="21"/>
      <c r="G129" s="21"/>
      <c r="H129" s="21"/>
      <c r="I129" s="21"/>
      <c r="J129" s="20"/>
      <c r="K129" s="22"/>
      <c r="L129" s="22"/>
      <c r="M129" s="22"/>
      <c r="N129" s="22"/>
      <c r="O129" s="22"/>
      <c r="P129" s="21"/>
      <c r="Q129" s="22"/>
      <c r="R129" s="22"/>
      <c r="S129" s="22"/>
      <c r="T129" s="22"/>
      <c r="U129" s="22"/>
      <c r="V129" s="22"/>
      <c r="W129" s="22"/>
      <c r="X129" s="48"/>
      <c r="Y129" s="23"/>
      <c r="Z129" s="59">
        <f t="shared" si="23"/>
        <v>0</v>
      </c>
      <c r="AA129" s="60">
        <f t="shared" si="24"/>
        <v>0</v>
      </c>
      <c r="AB129" s="60">
        <f t="shared" si="25"/>
        <v>0</v>
      </c>
      <c r="AC129" s="60">
        <f t="shared" si="26"/>
        <v>0</v>
      </c>
      <c r="AD129" s="60">
        <f>IF(D129&lt;=4,O129+((O129*(норми!$E$6))/100),O129+((O129*(норми!$E$7))/100))</f>
        <v>0</v>
      </c>
      <c r="AE129" s="113">
        <f>IFERROR(IF(P129&gt;0,0,ROUNDUP(норми!$F$4*G129,0)),"")</f>
        <v>0</v>
      </c>
      <c r="AF129" s="61"/>
      <c r="AG129" s="61"/>
      <c r="AH129" s="61"/>
      <c r="AI129" s="60">
        <f>IF(X129&gt;0,(X129*(норми!$J$4*F129)),0)</f>
        <v>0</v>
      </c>
      <c r="AJ129" s="60">
        <f>IF(V129="фах",норми!$K$4*F129,0)</f>
        <v>0</v>
      </c>
      <c r="AK129" s="60">
        <f>IF(V129="заг",норми!$L$4*F129,0)</f>
        <v>0</v>
      </c>
      <c r="AL129" s="60">
        <f>IF(W129="фах",норми!$M$4*F129,0)</f>
        <v>0</v>
      </c>
      <c r="AM129" s="60">
        <f>IF(W129="заг",норми!$N$4*F129,0)</f>
        <v>0</v>
      </c>
      <c r="AN129" s="60">
        <f>IF(T129&gt;0,G129*норми!$O$4,0)</f>
        <v>0</v>
      </c>
      <c r="AO129" s="60">
        <f>IF(U129&gt;0,G129*норми!$P$4,0)</f>
        <v>0</v>
      </c>
      <c r="AP129" s="60">
        <f>IF(U129="е.п.",ROUNDUP(G129*норми!$Q$4,0),0)</f>
        <v>0</v>
      </c>
      <c r="AQ129" s="60">
        <f>IF(U129="е.у.",ROUNDUP(G129*норми!$R$4,0),0)</f>
        <v>0</v>
      </c>
      <c r="AR129" s="113">
        <f>IF(R129="дп/др.(б)",ROUNDUP((F129*норми!$S$4)+(((норми!$S$10+норми!$S$11)*норми!$S$9)*F129),0),0)</f>
        <v>0</v>
      </c>
      <c r="AS129" s="60">
        <f>IF(S129="аб",ROUNDUP((норми!$T$4*G129)+(норми!$S$11*(норми!$T$9*F129)),0),0)</f>
        <v>0</v>
      </c>
      <c r="AT129" s="113">
        <f>IF(R129="дп/др.(м)",ROUNDUP((F129*норми!$U$4)+(((норми!$U$10+норми!$U$11)*норми!$U$9)*F129),0),0)</f>
        <v>0</v>
      </c>
      <c r="AU129" s="60">
        <f>IF(S129="ам",ROUNDUP((норми!$V$4*G129)+(норми!$U$11*(норми!$V$9*F129)),0),0)</f>
        <v>0</v>
      </c>
      <c r="AV129" s="43"/>
      <c r="AW129" s="60" t="str">
        <f t="shared" si="20"/>
        <v/>
      </c>
      <c r="AX129" s="43"/>
      <c r="AY129" s="60" t="str">
        <f>IF(P129&gt;0,IF(AX129="+",(норми!$X$4)*(P129*G129),""),"")</f>
        <v/>
      </c>
      <c r="AZ129" s="43"/>
      <c r="BA129" s="60" t="str">
        <f>IF(P129&gt;0,IF(AZ129="+",(норми!$X$4)*(P129*G129),""),"")</f>
        <v/>
      </c>
      <c r="BB129" s="43"/>
      <c r="BC129" s="60" t="str">
        <f>IF(P129&gt;0,IF(BB129="+",(норми!$Z$4)*(P129*F129),""),"")</f>
        <v/>
      </c>
      <c r="BD129" s="61"/>
      <c r="BE129" s="60">
        <f t="shared" si="21"/>
        <v>0</v>
      </c>
      <c r="BF129" s="44">
        <f t="shared" si="22"/>
        <v>0</v>
      </c>
    </row>
    <row r="130" spans="1:58" hidden="1" outlineLevel="1" x14ac:dyDescent="0.2">
      <c r="A130" s="20">
        <v>9</v>
      </c>
      <c r="B130" s="21"/>
      <c r="C130" s="21"/>
      <c r="D130" s="48"/>
      <c r="E130" s="21"/>
      <c r="F130" s="21"/>
      <c r="G130" s="21"/>
      <c r="H130" s="21"/>
      <c r="I130" s="21"/>
      <c r="J130" s="20"/>
      <c r="K130" s="22"/>
      <c r="L130" s="22"/>
      <c r="M130" s="22"/>
      <c r="N130" s="22"/>
      <c r="O130" s="22"/>
      <c r="P130" s="21"/>
      <c r="Q130" s="22"/>
      <c r="R130" s="22"/>
      <c r="S130" s="22"/>
      <c r="T130" s="22"/>
      <c r="U130" s="22"/>
      <c r="V130" s="22"/>
      <c r="W130" s="22"/>
      <c r="X130" s="48"/>
      <c r="Y130" s="23"/>
      <c r="Z130" s="59">
        <f t="shared" si="23"/>
        <v>0</v>
      </c>
      <c r="AA130" s="60">
        <f t="shared" si="24"/>
        <v>0</v>
      </c>
      <c r="AB130" s="60">
        <f t="shared" si="25"/>
        <v>0</v>
      </c>
      <c r="AC130" s="60">
        <f t="shared" si="26"/>
        <v>0</v>
      </c>
      <c r="AD130" s="60">
        <f>IF(D130&lt;=4,O130+((O130*(норми!$E$6))/100),O130+((O130*(норми!$E$7))/100))</f>
        <v>0</v>
      </c>
      <c r="AE130" s="113">
        <f>IFERROR(IF(P130&gt;0,0,ROUNDUP(норми!$F$4*G130,0)),"")</f>
        <v>0</v>
      </c>
      <c r="AF130" s="61"/>
      <c r="AG130" s="61"/>
      <c r="AH130" s="61"/>
      <c r="AI130" s="60">
        <f>IF(X130&gt;0,(X130*(норми!$J$4*F130)),0)</f>
        <v>0</v>
      </c>
      <c r="AJ130" s="60">
        <f>IF(V130="фах",норми!$K$4*F130,0)</f>
        <v>0</v>
      </c>
      <c r="AK130" s="60">
        <f>IF(V130="заг",норми!$L$4*F130,0)</f>
        <v>0</v>
      </c>
      <c r="AL130" s="60">
        <f>IF(W130="фах",норми!$M$4*F130,0)</f>
        <v>0</v>
      </c>
      <c r="AM130" s="60">
        <f>IF(W130="заг",норми!$N$4*F130,0)</f>
        <v>0</v>
      </c>
      <c r="AN130" s="60">
        <f>IF(T130&gt;0,G130*норми!$O$4,0)</f>
        <v>0</v>
      </c>
      <c r="AO130" s="60">
        <f>IF(U130&gt;0,G130*норми!$P$4,0)</f>
        <v>0</v>
      </c>
      <c r="AP130" s="60">
        <f>IF(U130="е.п.",ROUNDUP(G130*норми!$Q$4,0),0)</f>
        <v>0</v>
      </c>
      <c r="AQ130" s="60">
        <f>IF(U130="е.у.",ROUNDUP(G130*норми!$R$4,0),0)</f>
        <v>0</v>
      </c>
      <c r="AR130" s="113">
        <f>IF(R130="дп/др.(б)",ROUNDUP((F130*норми!$S$4)+(((норми!$S$10+норми!$S$11)*норми!$S$9)*F130),0),0)</f>
        <v>0</v>
      </c>
      <c r="AS130" s="60">
        <f>IF(S130="аб",ROUNDUP((норми!$T$4*G130)+(норми!$S$11*(норми!$T$9*F130)),0),0)</f>
        <v>0</v>
      </c>
      <c r="AT130" s="113">
        <f>IF(R130="дп/др.(м)",ROUNDUP((F130*норми!$U$4)+(((норми!$U$10+норми!$U$11)*норми!$U$9)*F130),0),0)</f>
        <v>0</v>
      </c>
      <c r="AU130" s="60">
        <f>IF(S130="ам",ROUNDUP((норми!$V$4*G130)+(норми!$U$11*(норми!$V$9*F130)),0),0)</f>
        <v>0</v>
      </c>
      <c r="AV130" s="43"/>
      <c r="AW130" s="60" t="str">
        <f t="shared" si="20"/>
        <v/>
      </c>
      <c r="AX130" s="43"/>
      <c r="AY130" s="60" t="str">
        <f>IF(P130&gt;0,IF(AX130="+",(норми!$X$4)*(P130*G130),""),"")</f>
        <v/>
      </c>
      <c r="AZ130" s="43"/>
      <c r="BA130" s="60" t="str">
        <f>IF(P130&gt;0,IF(AZ130="+",(норми!$X$4)*(P130*G130),""),"")</f>
        <v/>
      </c>
      <c r="BB130" s="43"/>
      <c r="BC130" s="60" t="str">
        <f>IF(P130&gt;0,IF(BB130="+",(норми!$Z$4)*(P130*F130),""),"")</f>
        <v/>
      </c>
      <c r="BD130" s="61"/>
      <c r="BE130" s="60">
        <f t="shared" si="21"/>
        <v>0</v>
      </c>
      <c r="BF130" s="44">
        <f t="shared" si="22"/>
        <v>0</v>
      </c>
    </row>
    <row r="131" spans="1:58" hidden="1" outlineLevel="1" x14ac:dyDescent="0.2">
      <c r="A131" s="20">
        <v>10</v>
      </c>
      <c r="B131" s="21"/>
      <c r="C131" s="21"/>
      <c r="D131" s="48"/>
      <c r="E131" s="21"/>
      <c r="F131" s="21"/>
      <c r="G131" s="21"/>
      <c r="H131" s="21"/>
      <c r="I131" s="21"/>
      <c r="J131" s="20"/>
      <c r="K131" s="22"/>
      <c r="L131" s="22"/>
      <c r="M131" s="22"/>
      <c r="N131" s="22"/>
      <c r="O131" s="22"/>
      <c r="P131" s="21"/>
      <c r="Q131" s="22"/>
      <c r="R131" s="22"/>
      <c r="S131" s="22"/>
      <c r="T131" s="22"/>
      <c r="U131" s="22"/>
      <c r="V131" s="22"/>
      <c r="W131" s="22"/>
      <c r="X131" s="48"/>
      <c r="Y131" s="23"/>
      <c r="Z131" s="59">
        <f t="shared" si="23"/>
        <v>0</v>
      </c>
      <c r="AA131" s="60">
        <f t="shared" si="24"/>
        <v>0</v>
      </c>
      <c r="AB131" s="60">
        <f t="shared" si="25"/>
        <v>0</v>
      </c>
      <c r="AC131" s="60">
        <f t="shared" si="26"/>
        <v>0</v>
      </c>
      <c r="AD131" s="60">
        <f>IF(D131&lt;=4,O131+((O131*(норми!$E$6))/100),O131+((O131*(норми!$E$7))/100))</f>
        <v>0</v>
      </c>
      <c r="AE131" s="113">
        <f>IFERROR(IF(P131&gt;0,0,ROUNDUP(норми!$F$4*G131,0)),"")</f>
        <v>0</v>
      </c>
      <c r="AF131" s="61"/>
      <c r="AG131" s="61"/>
      <c r="AH131" s="61"/>
      <c r="AI131" s="60">
        <f>IF(X131&gt;0,(X131*(норми!$J$4*F131)),0)</f>
        <v>0</v>
      </c>
      <c r="AJ131" s="60">
        <f>IF(V131="фах",норми!$K$4*F131,0)</f>
        <v>0</v>
      </c>
      <c r="AK131" s="60">
        <f>IF(V131="заг",норми!$L$4*F131,0)</f>
        <v>0</v>
      </c>
      <c r="AL131" s="60">
        <f>IF(W131="фах",норми!$M$4*F131,0)</f>
        <v>0</v>
      </c>
      <c r="AM131" s="60">
        <f>IF(W131="заг",норми!$N$4*F131,0)</f>
        <v>0</v>
      </c>
      <c r="AN131" s="60">
        <f>IF(T131&gt;0,G131*норми!$O$4,0)</f>
        <v>0</v>
      </c>
      <c r="AO131" s="60">
        <f>IF(U131&gt;0,G131*норми!$P$4,0)</f>
        <v>0</v>
      </c>
      <c r="AP131" s="60">
        <f>IF(U131="е.п.",ROUNDUP(G131*норми!$Q$4,0),0)</f>
        <v>0</v>
      </c>
      <c r="AQ131" s="60">
        <f>IF(U131="е.у.",ROUNDUP(G131*норми!$R$4,0),0)</f>
        <v>0</v>
      </c>
      <c r="AR131" s="113">
        <f>IF(R131="дп/др.(б)",ROUNDUP((F131*норми!$S$4)+(((норми!$S$10+норми!$S$11)*норми!$S$9)*F131),0),0)</f>
        <v>0</v>
      </c>
      <c r="AS131" s="60">
        <f>IF(S131="аб",ROUNDUP((норми!$T$4*G131)+(норми!$S$11*(норми!$T$9*F131)),0),0)</f>
        <v>0</v>
      </c>
      <c r="AT131" s="113">
        <f>IF(R131="дп/др.(м)",ROUNDUP((F131*норми!$U$4)+(((норми!$U$10+норми!$U$11)*норми!$U$9)*F131),0),0)</f>
        <v>0</v>
      </c>
      <c r="AU131" s="60">
        <f>IF(S131="ам",ROUNDUP((норми!$V$4*G131)+(норми!$U$11*(норми!$V$9*F131)),0),0)</f>
        <v>0</v>
      </c>
      <c r="AV131" s="43"/>
      <c r="AW131" s="60" t="str">
        <f t="shared" si="20"/>
        <v/>
      </c>
      <c r="AX131" s="43"/>
      <c r="AY131" s="60" t="str">
        <f>IF(P131&gt;0,IF(AX131="+",(норми!$X$4)*(P131*G131),""),"")</f>
        <v/>
      </c>
      <c r="AZ131" s="43"/>
      <c r="BA131" s="60" t="str">
        <f>IF(P131&gt;0,IF(AZ131="+",(норми!$X$4)*(P131*G131),""),"")</f>
        <v/>
      </c>
      <c r="BB131" s="43"/>
      <c r="BC131" s="60" t="str">
        <f>IF(P131&gt;0,IF(BB131="+",(норми!$Z$4)*(P131*F131),""),"")</f>
        <v/>
      </c>
      <c r="BD131" s="61"/>
      <c r="BE131" s="60">
        <f t="shared" si="21"/>
        <v>0</v>
      </c>
      <c r="BF131" s="44">
        <f t="shared" si="22"/>
        <v>0</v>
      </c>
    </row>
    <row r="132" spans="1:58" hidden="1" outlineLevel="1" x14ac:dyDescent="0.2">
      <c r="A132" s="20">
        <v>11</v>
      </c>
      <c r="B132" s="21"/>
      <c r="C132" s="21"/>
      <c r="D132" s="48"/>
      <c r="E132" s="21"/>
      <c r="F132" s="21"/>
      <c r="G132" s="21"/>
      <c r="H132" s="21"/>
      <c r="I132" s="21"/>
      <c r="J132" s="20"/>
      <c r="K132" s="22"/>
      <c r="L132" s="22"/>
      <c r="M132" s="22"/>
      <c r="N132" s="22"/>
      <c r="O132" s="22"/>
      <c r="P132" s="21"/>
      <c r="Q132" s="22"/>
      <c r="R132" s="22"/>
      <c r="S132" s="22"/>
      <c r="T132" s="22"/>
      <c r="U132" s="22"/>
      <c r="V132" s="22"/>
      <c r="W132" s="22"/>
      <c r="X132" s="48"/>
      <c r="Y132" s="23"/>
      <c r="Z132" s="59">
        <f t="shared" si="23"/>
        <v>0</v>
      </c>
      <c r="AA132" s="60">
        <f t="shared" si="24"/>
        <v>0</v>
      </c>
      <c r="AB132" s="60">
        <f t="shared" si="25"/>
        <v>0</v>
      </c>
      <c r="AC132" s="60">
        <f t="shared" si="26"/>
        <v>0</v>
      </c>
      <c r="AD132" s="60">
        <f>IF(D132&lt;=4,O132+((O132*(норми!$E$6))/100),O132+((O132*(норми!$E$7))/100))</f>
        <v>0</v>
      </c>
      <c r="AE132" s="113">
        <f>IFERROR(IF(P132&gt;0,0,ROUNDUP(норми!$F$4*G132,0)),"")</f>
        <v>0</v>
      </c>
      <c r="AF132" s="61"/>
      <c r="AG132" s="61"/>
      <c r="AH132" s="61"/>
      <c r="AI132" s="60">
        <f>IF(X132&gt;0,(X132*(норми!$J$4*F132)),0)</f>
        <v>0</v>
      </c>
      <c r="AJ132" s="60">
        <f>IF(V132="фах",норми!$K$4*F132,0)</f>
        <v>0</v>
      </c>
      <c r="AK132" s="60">
        <f>IF(V132="заг",норми!$L$4*F132,0)</f>
        <v>0</v>
      </c>
      <c r="AL132" s="60">
        <f>IF(W132="фах",норми!$M$4*F132,0)</f>
        <v>0</v>
      </c>
      <c r="AM132" s="60">
        <f>IF(W132="заг",норми!$N$4*F132,0)</f>
        <v>0</v>
      </c>
      <c r="AN132" s="60">
        <f>IF(T132&gt;0,G132*норми!$O$4,0)</f>
        <v>0</v>
      </c>
      <c r="AO132" s="60">
        <f>IF(U132&gt;0,G132*норми!$P$4,0)</f>
        <v>0</v>
      </c>
      <c r="AP132" s="60">
        <f>IF(U132="е.п.",ROUNDUP(G132*норми!$Q$4,0),0)</f>
        <v>0</v>
      </c>
      <c r="AQ132" s="60">
        <f>IF(U132="е.у.",ROUNDUP(G132*норми!$R$4,0),0)</f>
        <v>0</v>
      </c>
      <c r="AR132" s="113">
        <f>IF(R132="дп/др.(б)",ROUNDUP((F132*норми!$S$4)+(((норми!$S$10+норми!$S$11)*норми!$S$9)*F132),0),0)</f>
        <v>0</v>
      </c>
      <c r="AS132" s="60">
        <f>IF(S132="аб",ROUNDUP((норми!$T$4*G132)+(норми!$S$11*(норми!$T$9*F132)),0),0)</f>
        <v>0</v>
      </c>
      <c r="AT132" s="113">
        <f>IF(R132="дп/др.(м)",ROUNDUP((F132*норми!$U$4)+(((норми!$U$10+норми!$U$11)*норми!$U$9)*F132),0),0)</f>
        <v>0</v>
      </c>
      <c r="AU132" s="60">
        <f>IF(S132="ам",ROUNDUP((норми!$V$4*G132)+(норми!$U$11*(норми!$V$9*F132)),0),0)</f>
        <v>0</v>
      </c>
      <c r="AV132" s="43"/>
      <c r="AW132" s="60" t="str">
        <f t="shared" si="20"/>
        <v/>
      </c>
      <c r="AX132" s="43"/>
      <c r="AY132" s="60" t="str">
        <f>IF(P132&gt;0,IF(AX132="+",(норми!$X$4)*(P132*G132),""),"")</f>
        <v/>
      </c>
      <c r="AZ132" s="43"/>
      <c r="BA132" s="60" t="str">
        <f>IF(P132&gt;0,IF(AZ132="+",(норми!$X$4)*(P132*G132),""),"")</f>
        <v/>
      </c>
      <c r="BB132" s="43"/>
      <c r="BC132" s="60" t="str">
        <f>IF(P132&gt;0,IF(BB132="+",(норми!$Z$4)*(P132*F132),""),"")</f>
        <v/>
      </c>
      <c r="BD132" s="61"/>
      <c r="BE132" s="60">
        <f t="shared" si="21"/>
        <v>0</v>
      </c>
      <c r="BF132" s="44">
        <f t="shared" si="22"/>
        <v>0</v>
      </c>
    </row>
    <row r="133" spans="1:58" hidden="1" outlineLevel="1" x14ac:dyDescent="0.2">
      <c r="A133" s="20">
        <v>12</v>
      </c>
      <c r="B133" s="21"/>
      <c r="C133" s="21"/>
      <c r="D133" s="48"/>
      <c r="E133" s="21"/>
      <c r="F133" s="21"/>
      <c r="G133" s="21"/>
      <c r="H133" s="21"/>
      <c r="I133" s="21"/>
      <c r="J133" s="20"/>
      <c r="K133" s="22"/>
      <c r="L133" s="22"/>
      <c r="M133" s="22"/>
      <c r="N133" s="22"/>
      <c r="O133" s="22"/>
      <c r="P133" s="21"/>
      <c r="Q133" s="22"/>
      <c r="R133" s="22"/>
      <c r="S133" s="22"/>
      <c r="T133" s="22"/>
      <c r="U133" s="22"/>
      <c r="V133" s="22"/>
      <c r="W133" s="22"/>
      <c r="X133" s="48"/>
      <c r="Y133" s="23"/>
      <c r="Z133" s="59">
        <f t="shared" si="23"/>
        <v>0</v>
      </c>
      <c r="AA133" s="60">
        <f t="shared" si="24"/>
        <v>0</v>
      </c>
      <c r="AB133" s="60">
        <f t="shared" si="25"/>
        <v>0</v>
      </c>
      <c r="AC133" s="60">
        <f t="shared" si="26"/>
        <v>0</v>
      </c>
      <c r="AD133" s="60">
        <f>IF(D133&lt;=4,O133+((O133*(норми!$E$6))/100),O133+((O133*(норми!$E$7))/100))</f>
        <v>0</v>
      </c>
      <c r="AE133" s="113">
        <f>IFERROR(IF(P133&gt;0,0,ROUNDUP(норми!$F$4*G133,0)),"")</f>
        <v>0</v>
      </c>
      <c r="AF133" s="61"/>
      <c r="AG133" s="61"/>
      <c r="AH133" s="61"/>
      <c r="AI133" s="60">
        <f>IF(X133&gt;0,(X133*(норми!$J$4*F133)),0)</f>
        <v>0</v>
      </c>
      <c r="AJ133" s="60">
        <f>IF(V133="фах",норми!$K$4*F133,0)</f>
        <v>0</v>
      </c>
      <c r="AK133" s="60">
        <f>IF(V133="заг",норми!$L$4*F133,0)</f>
        <v>0</v>
      </c>
      <c r="AL133" s="60">
        <f>IF(W133="фах",норми!$M$4*F133,0)</f>
        <v>0</v>
      </c>
      <c r="AM133" s="60">
        <f>IF(W133="заг",норми!$N$4*F133,0)</f>
        <v>0</v>
      </c>
      <c r="AN133" s="60">
        <f>IF(T133&gt;0,G133*норми!$O$4,0)</f>
        <v>0</v>
      </c>
      <c r="AO133" s="60">
        <f>IF(U133&gt;0,G133*норми!$P$4,0)</f>
        <v>0</v>
      </c>
      <c r="AP133" s="60">
        <f>IF(U133="е.п.",ROUNDUP(G133*норми!$Q$4,0),0)</f>
        <v>0</v>
      </c>
      <c r="AQ133" s="60">
        <f>IF(U133="е.у.",ROUNDUP(G133*норми!$R$4,0),0)</f>
        <v>0</v>
      </c>
      <c r="AR133" s="113">
        <f>IF(R133="дп/др.(б)",ROUNDUP((F133*норми!$S$4)+(((норми!$S$10+норми!$S$11)*норми!$S$9)*F133),0),0)</f>
        <v>0</v>
      </c>
      <c r="AS133" s="60">
        <f>IF(S133="аб",ROUNDUP((норми!$T$4*G133)+(норми!$S$11*(норми!$T$9*F133)),0),0)</f>
        <v>0</v>
      </c>
      <c r="AT133" s="113">
        <f>IF(R133="дп/др.(м)",ROUNDUP((F133*норми!$U$4)+(((норми!$U$10+норми!$U$11)*норми!$U$9)*F133),0),0)</f>
        <v>0</v>
      </c>
      <c r="AU133" s="60">
        <f>IF(S133="ам",ROUNDUP((норми!$V$4*G133)+(норми!$U$11*(норми!$V$9*F133)),0),0)</f>
        <v>0</v>
      </c>
      <c r="AV133" s="43"/>
      <c r="AW133" s="60" t="str">
        <f t="shared" si="20"/>
        <v/>
      </c>
      <c r="AX133" s="43"/>
      <c r="AY133" s="60" t="str">
        <f>IF(P133&gt;0,IF(AX133="+",(норми!$X$4)*(P133*G133),""),"")</f>
        <v/>
      </c>
      <c r="AZ133" s="43"/>
      <c r="BA133" s="60" t="str">
        <f>IF(P133&gt;0,IF(AZ133="+",(норми!$X$4)*(P133*G133),""),"")</f>
        <v/>
      </c>
      <c r="BB133" s="43"/>
      <c r="BC133" s="60" t="str">
        <f>IF(P133&gt;0,IF(BB133="+",(норми!$Z$4)*(P133*F133),""),"")</f>
        <v/>
      </c>
      <c r="BD133" s="61"/>
      <c r="BE133" s="60">
        <f t="shared" si="21"/>
        <v>0</v>
      </c>
      <c r="BF133" s="44">
        <f t="shared" si="22"/>
        <v>0</v>
      </c>
    </row>
    <row r="134" spans="1:58" hidden="1" outlineLevel="1" x14ac:dyDescent="0.2">
      <c r="A134" s="20">
        <v>13</v>
      </c>
      <c r="B134" s="21"/>
      <c r="C134" s="21"/>
      <c r="D134" s="48"/>
      <c r="E134" s="21"/>
      <c r="F134" s="21"/>
      <c r="G134" s="21"/>
      <c r="H134" s="21"/>
      <c r="I134" s="21"/>
      <c r="J134" s="20"/>
      <c r="K134" s="22"/>
      <c r="L134" s="22"/>
      <c r="M134" s="22"/>
      <c r="N134" s="22"/>
      <c r="O134" s="22"/>
      <c r="P134" s="21"/>
      <c r="Q134" s="22"/>
      <c r="R134" s="22"/>
      <c r="S134" s="22"/>
      <c r="T134" s="22"/>
      <c r="U134" s="22"/>
      <c r="V134" s="22"/>
      <c r="W134" s="22"/>
      <c r="X134" s="48"/>
      <c r="Y134" s="23"/>
      <c r="Z134" s="59">
        <f t="shared" si="23"/>
        <v>0</v>
      </c>
      <c r="AA134" s="60">
        <f t="shared" si="24"/>
        <v>0</v>
      </c>
      <c r="AB134" s="60">
        <f t="shared" si="25"/>
        <v>0</v>
      </c>
      <c r="AC134" s="60">
        <f t="shared" si="26"/>
        <v>0</v>
      </c>
      <c r="AD134" s="60">
        <f>IF(D134&lt;=4,O134+((O134*(норми!$E$6))/100),O134+((O134*(норми!$E$7))/100))</f>
        <v>0</v>
      </c>
      <c r="AE134" s="113">
        <f>IFERROR(IF(P134&gt;0,0,ROUNDUP(норми!$F$4*G134,0)),"")</f>
        <v>0</v>
      </c>
      <c r="AF134" s="61"/>
      <c r="AG134" s="61"/>
      <c r="AH134" s="61"/>
      <c r="AI134" s="60">
        <f>IF(X134&gt;0,(X134*(норми!$J$4*F134)),0)</f>
        <v>0</v>
      </c>
      <c r="AJ134" s="60">
        <f>IF(V134="фах",норми!$K$4*F134,0)</f>
        <v>0</v>
      </c>
      <c r="AK134" s="60">
        <f>IF(V134="заг",норми!$L$4*F134,0)</f>
        <v>0</v>
      </c>
      <c r="AL134" s="60">
        <f>IF(W134="фах",норми!$M$4*F134,0)</f>
        <v>0</v>
      </c>
      <c r="AM134" s="60">
        <f>IF(W134="заг",норми!$N$4*F134,0)</f>
        <v>0</v>
      </c>
      <c r="AN134" s="60">
        <f>IF(T134&gt;0,G134*норми!$O$4,0)</f>
        <v>0</v>
      </c>
      <c r="AO134" s="60">
        <f>IF(U134&gt;0,G134*норми!$P$4,0)</f>
        <v>0</v>
      </c>
      <c r="AP134" s="60">
        <f>IF(U134="е.п.",ROUNDUP(G134*норми!$Q$4,0),0)</f>
        <v>0</v>
      </c>
      <c r="AQ134" s="60">
        <f>IF(U134="е.у.",ROUNDUP(G134*норми!$R$4,0),0)</f>
        <v>0</v>
      </c>
      <c r="AR134" s="113">
        <f>IF(R134="дп/др.(б)",ROUNDUP((F134*норми!$S$4)+(((норми!$S$10+норми!$S$11)*норми!$S$9)*F134),0),0)</f>
        <v>0</v>
      </c>
      <c r="AS134" s="60">
        <f>IF(S134="аб",ROUNDUP((норми!$T$4*G134)+(норми!$S$11*(норми!$T$9*F134)),0),0)</f>
        <v>0</v>
      </c>
      <c r="AT134" s="113">
        <f>IF(R134="дп/др.(м)",ROUNDUP((F134*норми!$U$4)+(((норми!$U$10+норми!$U$11)*норми!$U$9)*F134),0),0)</f>
        <v>0</v>
      </c>
      <c r="AU134" s="60">
        <f>IF(S134="ам",ROUNDUP((норми!$V$4*G134)+(норми!$U$11*(норми!$V$9*F134)),0),0)</f>
        <v>0</v>
      </c>
      <c r="AV134" s="43"/>
      <c r="AW134" s="60" t="str">
        <f t="shared" si="20"/>
        <v/>
      </c>
      <c r="AX134" s="43"/>
      <c r="AY134" s="60" t="str">
        <f>IF(P134&gt;0,IF(AX134="+",(норми!$X$4)*(P134*G134),""),"")</f>
        <v/>
      </c>
      <c r="AZ134" s="43"/>
      <c r="BA134" s="60" t="str">
        <f>IF(P134&gt;0,IF(AZ134="+",(норми!$X$4)*(P134*G134),""),"")</f>
        <v/>
      </c>
      <c r="BB134" s="43"/>
      <c r="BC134" s="60" t="str">
        <f>IF(P134&gt;0,IF(BB134="+",(норми!$Z$4)*(P134*F134),""),"")</f>
        <v/>
      </c>
      <c r="BD134" s="61"/>
      <c r="BE134" s="60">
        <f t="shared" si="21"/>
        <v>0</v>
      </c>
      <c r="BF134" s="44">
        <f t="shared" si="22"/>
        <v>0</v>
      </c>
    </row>
    <row r="135" spans="1:58" hidden="1" outlineLevel="1" x14ac:dyDescent="0.2">
      <c r="A135" s="20">
        <v>14</v>
      </c>
      <c r="B135" s="21"/>
      <c r="C135" s="21"/>
      <c r="D135" s="48"/>
      <c r="E135" s="21"/>
      <c r="F135" s="21"/>
      <c r="G135" s="21"/>
      <c r="H135" s="21"/>
      <c r="I135" s="21"/>
      <c r="J135" s="20"/>
      <c r="K135" s="22"/>
      <c r="L135" s="22"/>
      <c r="M135" s="22"/>
      <c r="N135" s="22"/>
      <c r="O135" s="22"/>
      <c r="P135" s="21"/>
      <c r="Q135" s="22"/>
      <c r="R135" s="22"/>
      <c r="S135" s="22"/>
      <c r="T135" s="22"/>
      <c r="U135" s="22"/>
      <c r="V135" s="22"/>
      <c r="W135" s="22"/>
      <c r="X135" s="48"/>
      <c r="Y135" s="23"/>
      <c r="Z135" s="59">
        <f t="shared" si="23"/>
        <v>0</v>
      </c>
      <c r="AA135" s="60">
        <f t="shared" si="24"/>
        <v>0</v>
      </c>
      <c r="AB135" s="60">
        <f t="shared" si="25"/>
        <v>0</v>
      </c>
      <c r="AC135" s="60">
        <f t="shared" si="26"/>
        <v>0</v>
      </c>
      <c r="AD135" s="60">
        <f>IF(D135&lt;=4,O135+((O135*(норми!$E$6))/100),O135+((O135*(норми!$E$7))/100))</f>
        <v>0</v>
      </c>
      <c r="AE135" s="113">
        <f>IFERROR(IF(P135&gt;0,0,ROUNDUP(норми!$F$4*G135,0)),"")</f>
        <v>0</v>
      </c>
      <c r="AF135" s="61"/>
      <c r="AG135" s="61"/>
      <c r="AH135" s="61"/>
      <c r="AI135" s="60">
        <f>IF(X135&gt;0,(X135*(норми!$J$4*F135)),0)</f>
        <v>0</v>
      </c>
      <c r="AJ135" s="60">
        <f>IF(V135="фах",норми!$K$4*F135,0)</f>
        <v>0</v>
      </c>
      <c r="AK135" s="60">
        <f>IF(V135="заг",норми!$L$4*F135,0)</f>
        <v>0</v>
      </c>
      <c r="AL135" s="60">
        <f>IF(W135="фах",норми!$M$4*F135,0)</f>
        <v>0</v>
      </c>
      <c r="AM135" s="60">
        <f>IF(W135="заг",норми!$N$4*F135,0)</f>
        <v>0</v>
      </c>
      <c r="AN135" s="60">
        <f>IF(T135&gt;0,G135*норми!$O$4,0)</f>
        <v>0</v>
      </c>
      <c r="AO135" s="60">
        <f>IF(U135&gt;0,G135*норми!$P$4,0)</f>
        <v>0</v>
      </c>
      <c r="AP135" s="60">
        <f>IF(U135="е.п.",ROUNDUP(G135*норми!$Q$4,0),0)</f>
        <v>0</v>
      </c>
      <c r="AQ135" s="60">
        <f>IF(U135="е.у.",ROUNDUP(G135*норми!$R$4,0),0)</f>
        <v>0</v>
      </c>
      <c r="AR135" s="113">
        <f>IF(R135="дп/др.(б)",ROUNDUP((F135*норми!$S$4)+(((норми!$S$10+норми!$S$11)*норми!$S$9)*F135),0),0)</f>
        <v>0</v>
      </c>
      <c r="AS135" s="60">
        <f>IF(S135="аб",ROUNDUP((норми!$T$4*G135)+(норми!$S$11*(норми!$T$9*F135)),0),0)</f>
        <v>0</v>
      </c>
      <c r="AT135" s="113">
        <f>IF(R135="дп/др.(м)",ROUNDUP((F135*норми!$U$4)+(((норми!$U$10+норми!$U$11)*норми!$U$9)*F135),0),0)</f>
        <v>0</v>
      </c>
      <c r="AU135" s="60">
        <f>IF(S135="ам",ROUNDUP((норми!$V$4*G135)+(норми!$U$11*(норми!$V$9*F135)),0),0)</f>
        <v>0</v>
      </c>
      <c r="AV135" s="43"/>
      <c r="AW135" s="60" t="str">
        <f t="shared" si="20"/>
        <v/>
      </c>
      <c r="AX135" s="43"/>
      <c r="AY135" s="60" t="str">
        <f>IF(P135&gt;0,IF(AX135="+",(норми!$X$4)*(P135*G135),""),"")</f>
        <v/>
      </c>
      <c r="AZ135" s="43"/>
      <c r="BA135" s="60" t="str">
        <f>IF(P135&gt;0,IF(AZ135="+",(норми!$X$4)*(P135*G135),""),"")</f>
        <v/>
      </c>
      <c r="BB135" s="43"/>
      <c r="BC135" s="60" t="str">
        <f>IF(P135&gt;0,IF(BB135="+",(норми!$Z$4)*(P135*F135),""),"")</f>
        <v/>
      </c>
      <c r="BD135" s="61"/>
      <c r="BE135" s="60">
        <f t="shared" si="21"/>
        <v>0</v>
      </c>
      <c r="BF135" s="44">
        <f t="shared" si="22"/>
        <v>0</v>
      </c>
    </row>
    <row r="136" spans="1:58" hidden="1" outlineLevel="1" x14ac:dyDescent="0.2">
      <c r="A136" s="20">
        <v>15</v>
      </c>
      <c r="B136" s="21"/>
      <c r="C136" s="21"/>
      <c r="D136" s="48"/>
      <c r="E136" s="21"/>
      <c r="F136" s="21"/>
      <c r="G136" s="21"/>
      <c r="H136" s="21"/>
      <c r="I136" s="21"/>
      <c r="J136" s="20"/>
      <c r="K136" s="22"/>
      <c r="L136" s="22"/>
      <c r="M136" s="22"/>
      <c r="N136" s="22"/>
      <c r="O136" s="22"/>
      <c r="P136" s="21"/>
      <c r="Q136" s="22"/>
      <c r="R136" s="22"/>
      <c r="S136" s="22"/>
      <c r="T136" s="22"/>
      <c r="U136" s="22"/>
      <c r="V136" s="22"/>
      <c r="W136" s="22"/>
      <c r="X136" s="48"/>
      <c r="Y136" s="23"/>
      <c r="Z136" s="59">
        <f t="shared" si="23"/>
        <v>0</v>
      </c>
      <c r="AA136" s="60">
        <f t="shared" si="24"/>
        <v>0</v>
      </c>
      <c r="AB136" s="60">
        <f t="shared" si="25"/>
        <v>0</v>
      </c>
      <c r="AC136" s="60">
        <f t="shared" si="26"/>
        <v>0</v>
      </c>
      <c r="AD136" s="60">
        <f>IF(D136&lt;=4,O136+((O136*(норми!$E$6))/100),O136+((O136*(норми!$E$7))/100))</f>
        <v>0</v>
      </c>
      <c r="AE136" s="113">
        <f>IFERROR(IF(P136&gt;0,0,ROUNDUP(норми!$F$4*G136,0)),"")</f>
        <v>0</v>
      </c>
      <c r="AF136" s="61"/>
      <c r="AG136" s="61"/>
      <c r="AH136" s="61"/>
      <c r="AI136" s="60">
        <f>IF(X136&gt;0,(X136*(норми!$J$4*F136)),0)</f>
        <v>0</v>
      </c>
      <c r="AJ136" s="60">
        <f>IF(V136="фах",норми!$K$4*F136,0)</f>
        <v>0</v>
      </c>
      <c r="AK136" s="60">
        <f>IF(V136="заг",норми!$L$4*F136,0)</f>
        <v>0</v>
      </c>
      <c r="AL136" s="60">
        <f>IF(W136="фах",норми!$M$4*F136,0)</f>
        <v>0</v>
      </c>
      <c r="AM136" s="60">
        <f>IF(W136="заг",норми!$N$4*F136,0)</f>
        <v>0</v>
      </c>
      <c r="AN136" s="60">
        <f>IF(T136&gt;0,G136*норми!$O$4,0)</f>
        <v>0</v>
      </c>
      <c r="AO136" s="60">
        <f>IF(U136&gt;0,G136*норми!$P$4,0)</f>
        <v>0</v>
      </c>
      <c r="AP136" s="60">
        <f>IF(U136="е.п.",ROUNDUP(G136*норми!$Q$4,0),0)</f>
        <v>0</v>
      </c>
      <c r="AQ136" s="60">
        <f>IF(U136="е.у.",ROUNDUP(G136*норми!$R$4,0),0)</f>
        <v>0</v>
      </c>
      <c r="AR136" s="113">
        <f>IF(R136="дп/др.(б)",ROUNDUP((F136*норми!$S$4)+(((норми!$S$10+норми!$S$11)*норми!$S$9)*F136),0),0)</f>
        <v>0</v>
      </c>
      <c r="AS136" s="60">
        <f>IF(S136="аб",ROUNDUP((норми!$T$4*G136)+(норми!$S$11*(норми!$T$9*F136)),0),0)</f>
        <v>0</v>
      </c>
      <c r="AT136" s="113">
        <f>IF(R136="дп/др.(м)",ROUNDUP((F136*норми!$U$4)+(((норми!$U$10+норми!$U$11)*норми!$U$9)*F136),0),0)</f>
        <v>0</v>
      </c>
      <c r="AU136" s="60">
        <f>IF(S136="ам",ROUNDUP((норми!$V$4*G136)+(норми!$U$11*(норми!$V$9*F136)),0),0)</f>
        <v>0</v>
      </c>
      <c r="AV136" s="43"/>
      <c r="AW136" s="60" t="str">
        <f t="shared" si="20"/>
        <v/>
      </c>
      <c r="AX136" s="43"/>
      <c r="AY136" s="60" t="str">
        <f>IF(P136&gt;0,IF(AX136="+",(норми!$X$4)*(P136*G136),""),"")</f>
        <v/>
      </c>
      <c r="AZ136" s="43"/>
      <c r="BA136" s="60" t="str">
        <f>IF(P136&gt;0,IF(AZ136="+",(норми!$X$4)*(P136*G136),""),"")</f>
        <v/>
      </c>
      <c r="BB136" s="43"/>
      <c r="BC136" s="60" t="str">
        <f>IF(P136&gt;0,IF(BB136="+",(норми!$Z$4)*(P136*F136),""),"")</f>
        <v/>
      </c>
      <c r="BD136" s="61"/>
      <c r="BE136" s="60">
        <f t="shared" si="21"/>
        <v>0</v>
      </c>
      <c r="BF136" s="44">
        <f t="shared" si="22"/>
        <v>0</v>
      </c>
    </row>
    <row r="137" spans="1:58" hidden="1" outlineLevel="1" x14ac:dyDescent="0.2">
      <c r="A137" s="20">
        <v>16</v>
      </c>
      <c r="B137" s="21"/>
      <c r="C137" s="21"/>
      <c r="D137" s="48"/>
      <c r="E137" s="21"/>
      <c r="F137" s="21"/>
      <c r="G137" s="21"/>
      <c r="H137" s="21"/>
      <c r="I137" s="21"/>
      <c r="J137" s="20"/>
      <c r="K137" s="22"/>
      <c r="L137" s="22"/>
      <c r="M137" s="22"/>
      <c r="N137" s="22"/>
      <c r="O137" s="22"/>
      <c r="P137" s="21"/>
      <c r="Q137" s="22"/>
      <c r="R137" s="22"/>
      <c r="S137" s="22"/>
      <c r="T137" s="22"/>
      <c r="U137" s="22"/>
      <c r="V137" s="22"/>
      <c r="W137" s="22"/>
      <c r="X137" s="48"/>
      <c r="Y137" s="23"/>
      <c r="Z137" s="59">
        <f t="shared" si="23"/>
        <v>0</v>
      </c>
      <c r="AA137" s="60">
        <f t="shared" si="24"/>
        <v>0</v>
      </c>
      <c r="AB137" s="60">
        <f t="shared" si="25"/>
        <v>0</v>
      </c>
      <c r="AC137" s="60">
        <f t="shared" si="26"/>
        <v>0</v>
      </c>
      <c r="AD137" s="60">
        <f>IF(D137&lt;=4,O137+((O137*(норми!$E$6))/100),O137+((O137*(норми!$E$7))/100))</f>
        <v>0</v>
      </c>
      <c r="AE137" s="113">
        <f>IFERROR(IF(P137&gt;0,0,ROUNDUP(норми!$F$4*G137,0)),"")</f>
        <v>0</v>
      </c>
      <c r="AF137" s="61"/>
      <c r="AG137" s="61"/>
      <c r="AH137" s="61"/>
      <c r="AI137" s="60">
        <f>IF(X137&gt;0,(X137*(норми!$J$4*F137)),0)</f>
        <v>0</v>
      </c>
      <c r="AJ137" s="60">
        <f>IF(V137="фах",норми!$K$4*F137,0)</f>
        <v>0</v>
      </c>
      <c r="AK137" s="60">
        <f>IF(V137="заг",норми!$L$4*F137,0)</f>
        <v>0</v>
      </c>
      <c r="AL137" s="60">
        <f>IF(W137="фах",норми!$M$4*F137,0)</f>
        <v>0</v>
      </c>
      <c r="AM137" s="60">
        <f>IF(W137="заг",норми!$N$4*F137,0)</f>
        <v>0</v>
      </c>
      <c r="AN137" s="60">
        <f>IF(T137&gt;0,G137*норми!$O$4,0)</f>
        <v>0</v>
      </c>
      <c r="AO137" s="60">
        <f>IF(U137&gt;0,G137*норми!$P$4,0)</f>
        <v>0</v>
      </c>
      <c r="AP137" s="60">
        <f>IF(U137="е.п.",ROUNDUP(G137*норми!$Q$4,0),0)</f>
        <v>0</v>
      </c>
      <c r="AQ137" s="60">
        <f>IF(U137="е.у.",ROUNDUP(G137*норми!$R$4,0),0)</f>
        <v>0</v>
      </c>
      <c r="AR137" s="113">
        <f>IF(R137="дп/др.(б)",ROUNDUP((F137*норми!$S$4)+(((норми!$S$10+норми!$S$11)*норми!$S$9)*F137),0),0)</f>
        <v>0</v>
      </c>
      <c r="AS137" s="60">
        <f>IF(S137="аб",ROUNDUP((норми!$T$4*G137)+(норми!$S$11*(норми!$T$9*F137)),0),0)</f>
        <v>0</v>
      </c>
      <c r="AT137" s="113">
        <f>IF(R137="дп/др.(м)",ROUNDUP((F137*норми!$U$4)+(((норми!$U$10+норми!$U$11)*норми!$U$9)*F137),0),0)</f>
        <v>0</v>
      </c>
      <c r="AU137" s="60">
        <f>IF(S137="ам",ROUNDUP((норми!$V$4*G137)+(норми!$U$11*(норми!$V$9*F137)),0),0)</f>
        <v>0</v>
      </c>
      <c r="AV137" s="43"/>
      <c r="AW137" s="60" t="str">
        <f t="shared" si="20"/>
        <v/>
      </c>
      <c r="AX137" s="43"/>
      <c r="AY137" s="60" t="str">
        <f>IF(P137&gt;0,IF(AX137="+",(норми!$X$4)*(P137*G137),""),"")</f>
        <v/>
      </c>
      <c r="AZ137" s="43"/>
      <c r="BA137" s="60" t="str">
        <f>IF(P137&gt;0,IF(AZ137="+",(норми!$X$4)*(P137*G137),""),"")</f>
        <v/>
      </c>
      <c r="BB137" s="43"/>
      <c r="BC137" s="60" t="str">
        <f>IF(P137&gt;0,IF(BB137="+",(норми!$Z$4)*(P137*F137),""),"")</f>
        <v/>
      </c>
      <c r="BD137" s="61"/>
      <c r="BE137" s="60">
        <f t="shared" si="21"/>
        <v>0</v>
      </c>
      <c r="BF137" s="44">
        <f t="shared" si="22"/>
        <v>0</v>
      </c>
    </row>
    <row r="138" spans="1:58" hidden="1" outlineLevel="1" x14ac:dyDescent="0.2">
      <c r="A138" s="20">
        <v>17</v>
      </c>
      <c r="B138" s="21"/>
      <c r="C138" s="21"/>
      <c r="D138" s="48"/>
      <c r="E138" s="21"/>
      <c r="F138" s="21"/>
      <c r="G138" s="21"/>
      <c r="H138" s="21"/>
      <c r="I138" s="21"/>
      <c r="J138" s="20"/>
      <c r="K138" s="22"/>
      <c r="L138" s="22"/>
      <c r="M138" s="22"/>
      <c r="N138" s="22"/>
      <c r="O138" s="22"/>
      <c r="P138" s="21"/>
      <c r="Q138" s="22"/>
      <c r="R138" s="22"/>
      <c r="S138" s="22"/>
      <c r="T138" s="22"/>
      <c r="U138" s="22"/>
      <c r="V138" s="22"/>
      <c r="W138" s="22"/>
      <c r="X138" s="48"/>
      <c r="Y138" s="23"/>
      <c r="Z138" s="59">
        <f t="shared" si="23"/>
        <v>0</v>
      </c>
      <c r="AA138" s="60">
        <f t="shared" si="24"/>
        <v>0</v>
      </c>
      <c r="AB138" s="60">
        <f t="shared" si="25"/>
        <v>0</v>
      </c>
      <c r="AC138" s="60">
        <f t="shared" si="26"/>
        <v>0</v>
      </c>
      <c r="AD138" s="60">
        <f>IF(D138&lt;=4,O138+((O138*(норми!$E$6))/100),O138+((O138*(норми!$E$7))/100))</f>
        <v>0</v>
      </c>
      <c r="AE138" s="113">
        <f>IFERROR(IF(P138&gt;0,0,ROUNDUP(норми!$F$4*G138,0)),"")</f>
        <v>0</v>
      </c>
      <c r="AF138" s="61"/>
      <c r="AG138" s="61"/>
      <c r="AH138" s="61"/>
      <c r="AI138" s="60">
        <f>IF(X138&gt;0,(X138*(норми!$J$4*F138)),0)</f>
        <v>0</v>
      </c>
      <c r="AJ138" s="60">
        <f>IF(V138="фах",норми!$K$4*F138,0)</f>
        <v>0</v>
      </c>
      <c r="AK138" s="60">
        <f>IF(V138="заг",норми!$L$4*F138,0)</f>
        <v>0</v>
      </c>
      <c r="AL138" s="60">
        <f>IF(W138="фах",норми!$M$4*F138,0)</f>
        <v>0</v>
      </c>
      <c r="AM138" s="60">
        <f>IF(W138="заг",норми!$N$4*F138,0)</f>
        <v>0</v>
      </c>
      <c r="AN138" s="60">
        <f>IF(T138&gt;0,G138*норми!$O$4,0)</f>
        <v>0</v>
      </c>
      <c r="AO138" s="60">
        <f>IF(U138&gt;0,G138*норми!$P$4,0)</f>
        <v>0</v>
      </c>
      <c r="AP138" s="60">
        <f>IF(U138="е.п.",ROUNDUP(G138*норми!$Q$4,0),0)</f>
        <v>0</v>
      </c>
      <c r="AQ138" s="60">
        <f>IF(U138="е.у.",ROUNDUP(G138*норми!$R$4,0),0)</f>
        <v>0</v>
      </c>
      <c r="AR138" s="113">
        <f>IF(R138="дп/др.(б)",ROUNDUP((F138*норми!$S$4)+(((норми!$S$10+норми!$S$11)*норми!$S$9)*F138),0),0)</f>
        <v>0</v>
      </c>
      <c r="AS138" s="60">
        <f>IF(S138="аб",ROUNDUP((норми!$T$4*G138)+(норми!$S$11*(норми!$T$9*F138)),0),0)</f>
        <v>0</v>
      </c>
      <c r="AT138" s="113">
        <f>IF(R138="дп/др.(м)",ROUNDUP((F138*норми!$U$4)+(((норми!$U$10+норми!$U$11)*норми!$U$9)*F138),0),0)</f>
        <v>0</v>
      </c>
      <c r="AU138" s="60">
        <f>IF(S138="ам",ROUNDUP((норми!$V$4*G138)+(норми!$U$11*(норми!$V$9*F138)),0),0)</f>
        <v>0</v>
      </c>
      <c r="AV138" s="43"/>
      <c r="AW138" s="60" t="str">
        <f t="shared" si="20"/>
        <v/>
      </c>
      <c r="AX138" s="43"/>
      <c r="AY138" s="60" t="str">
        <f>IF(P138&gt;0,IF(AX138="+",(норми!$X$4)*(P138*G138),""),"")</f>
        <v/>
      </c>
      <c r="AZ138" s="43"/>
      <c r="BA138" s="60" t="str">
        <f>IF(P138&gt;0,IF(AZ138="+",(норми!$X$4)*(P138*G138),""),"")</f>
        <v/>
      </c>
      <c r="BB138" s="43"/>
      <c r="BC138" s="60" t="str">
        <f>IF(P138&gt;0,IF(BB138="+",(норми!$Z$4)*(P138*F138),""),"")</f>
        <v/>
      </c>
      <c r="BD138" s="61"/>
      <c r="BE138" s="60">
        <f t="shared" si="21"/>
        <v>0</v>
      </c>
      <c r="BF138" s="44">
        <f t="shared" si="22"/>
        <v>0</v>
      </c>
    </row>
    <row r="139" spans="1:58" hidden="1" outlineLevel="1" x14ac:dyDescent="0.2">
      <c r="A139" s="20">
        <v>18</v>
      </c>
      <c r="B139" s="21"/>
      <c r="C139" s="21"/>
      <c r="D139" s="48"/>
      <c r="E139" s="21"/>
      <c r="F139" s="21"/>
      <c r="G139" s="21"/>
      <c r="H139" s="21"/>
      <c r="I139" s="21"/>
      <c r="J139" s="20"/>
      <c r="K139" s="22"/>
      <c r="L139" s="22"/>
      <c r="M139" s="22"/>
      <c r="N139" s="22"/>
      <c r="O139" s="22"/>
      <c r="P139" s="21"/>
      <c r="Q139" s="22"/>
      <c r="R139" s="22"/>
      <c r="S139" s="22"/>
      <c r="T139" s="22"/>
      <c r="U139" s="22"/>
      <c r="V139" s="22"/>
      <c r="W139" s="22"/>
      <c r="X139" s="48"/>
      <c r="Y139" s="23"/>
      <c r="Z139" s="59">
        <f t="shared" si="23"/>
        <v>0</v>
      </c>
      <c r="AA139" s="60">
        <f t="shared" si="24"/>
        <v>0</v>
      </c>
      <c r="AB139" s="60">
        <f t="shared" si="25"/>
        <v>0</v>
      </c>
      <c r="AC139" s="60">
        <f t="shared" si="26"/>
        <v>0</v>
      </c>
      <c r="AD139" s="60">
        <f>IF(D139&lt;=4,O139+((O139*(норми!$E$6))/100),O139+((O139*(норми!$E$7))/100))</f>
        <v>0</v>
      </c>
      <c r="AE139" s="113">
        <f>IFERROR(IF(P139&gt;0,0,ROUNDUP(норми!$F$4*G139,0)),"")</f>
        <v>0</v>
      </c>
      <c r="AF139" s="61"/>
      <c r="AG139" s="61"/>
      <c r="AH139" s="61"/>
      <c r="AI139" s="60">
        <f>IF(X139&gt;0,(X139*(норми!$J$4*F139)),0)</f>
        <v>0</v>
      </c>
      <c r="AJ139" s="60">
        <f>IF(V139="фах",норми!$K$4*F139,0)</f>
        <v>0</v>
      </c>
      <c r="AK139" s="60">
        <f>IF(V139="заг",норми!$L$4*F139,0)</f>
        <v>0</v>
      </c>
      <c r="AL139" s="60">
        <f>IF(W139="фах",норми!$M$4*F139,0)</f>
        <v>0</v>
      </c>
      <c r="AM139" s="60">
        <f>IF(W139="заг",норми!$N$4*F139,0)</f>
        <v>0</v>
      </c>
      <c r="AN139" s="60">
        <f>IF(T139&gt;0,G139*норми!$O$4,0)</f>
        <v>0</v>
      </c>
      <c r="AO139" s="60">
        <f>IF(U139&gt;0,G139*норми!$P$4,0)</f>
        <v>0</v>
      </c>
      <c r="AP139" s="60">
        <f>IF(U139="е.п.",ROUNDUP(G139*норми!$Q$4,0),0)</f>
        <v>0</v>
      </c>
      <c r="AQ139" s="60">
        <f>IF(U139="е.у.",ROUNDUP(G139*норми!$R$4,0),0)</f>
        <v>0</v>
      </c>
      <c r="AR139" s="113">
        <f>IF(R139="дп/др.(б)",ROUNDUP((F139*норми!$S$4)+(((норми!$S$10+норми!$S$11)*норми!$S$9)*F139),0),0)</f>
        <v>0</v>
      </c>
      <c r="AS139" s="60">
        <f>IF(S139="аб",ROUNDUP((норми!$T$4*G139)+(норми!$S$11*(норми!$T$9*F139)),0),0)</f>
        <v>0</v>
      </c>
      <c r="AT139" s="113">
        <f>IF(R139="дп/др.(м)",ROUNDUP((F139*норми!$U$4)+(((норми!$U$10+норми!$U$11)*норми!$U$9)*F139),0),0)</f>
        <v>0</v>
      </c>
      <c r="AU139" s="60">
        <f>IF(S139="ам",ROUNDUP((норми!$V$4*G139)+(норми!$U$11*(норми!$V$9*F139)),0),0)</f>
        <v>0</v>
      </c>
      <c r="AV139" s="43"/>
      <c r="AW139" s="60" t="str">
        <f t="shared" si="20"/>
        <v/>
      </c>
      <c r="AX139" s="43"/>
      <c r="AY139" s="60" t="str">
        <f>IF(P139&gt;0,IF(AX139="+",(норми!$X$4)*(P139*G139),""),"")</f>
        <v/>
      </c>
      <c r="AZ139" s="43"/>
      <c r="BA139" s="60" t="str">
        <f>IF(P139&gt;0,IF(AZ139="+",(норми!$X$4)*(P139*G139),""),"")</f>
        <v/>
      </c>
      <c r="BB139" s="43"/>
      <c r="BC139" s="60" t="str">
        <f>IF(P139&gt;0,IF(BB139="+",(норми!$Z$4)*(P139*F139),""),"")</f>
        <v/>
      </c>
      <c r="BD139" s="61"/>
      <c r="BE139" s="60">
        <f t="shared" si="21"/>
        <v>0</v>
      </c>
      <c r="BF139" s="44">
        <f t="shared" si="22"/>
        <v>0</v>
      </c>
    </row>
    <row r="140" spans="1:58" hidden="1" outlineLevel="1" x14ac:dyDescent="0.2">
      <c r="A140" s="20">
        <v>19</v>
      </c>
      <c r="B140" s="21"/>
      <c r="C140" s="21"/>
      <c r="D140" s="48"/>
      <c r="E140" s="21"/>
      <c r="F140" s="21"/>
      <c r="G140" s="21"/>
      <c r="H140" s="21"/>
      <c r="I140" s="21"/>
      <c r="J140" s="20"/>
      <c r="K140" s="22"/>
      <c r="L140" s="22"/>
      <c r="M140" s="22"/>
      <c r="N140" s="22"/>
      <c r="O140" s="22"/>
      <c r="P140" s="21"/>
      <c r="Q140" s="22"/>
      <c r="R140" s="22"/>
      <c r="S140" s="22"/>
      <c r="T140" s="22"/>
      <c r="U140" s="22"/>
      <c r="V140" s="22"/>
      <c r="W140" s="22"/>
      <c r="X140" s="48"/>
      <c r="Y140" s="23"/>
      <c r="Z140" s="59">
        <f t="shared" si="23"/>
        <v>0</v>
      </c>
      <c r="AA140" s="60">
        <f t="shared" si="24"/>
        <v>0</v>
      </c>
      <c r="AB140" s="60">
        <f t="shared" si="25"/>
        <v>0</v>
      </c>
      <c r="AC140" s="60">
        <f t="shared" si="26"/>
        <v>0</v>
      </c>
      <c r="AD140" s="60">
        <f>IF(D140&lt;=4,O140+((O140*(норми!$E$6))/100),O140+((O140*(норми!$E$7))/100))</f>
        <v>0</v>
      </c>
      <c r="AE140" s="113">
        <f>IFERROR(IF(P140&gt;0,0,ROUNDUP(норми!$F$4*G140,0)),"")</f>
        <v>0</v>
      </c>
      <c r="AF140" s="61"/>
      <c r="AG140" s="61"/>
      <c r="AH140" s="61"/>
      <c r="AI140" s="60">
        <f>IF(X140&gt;0,(X140*(норми!$J$4*F140)),0)</f>
        <v>0</v>
      </c>
      <c r="AJ140" s="60">
        <f>IF(V140="фах",норми!$K$4*F140,0)</f>
        <v>0</v>
      </c>
      <c r="AK140" s="60">
        <f>IF(V140="заг",норми!$L$4*F140,0)</f>
        <v>0</v>
      </c>
      <c r="AL140" s="60">
        <f>IF(W140="фах",норми!$M$4*F140,0)</f>
        <v>0</v>
      </c>
      <c r="AM140" s="60">
        <f>IF(W140="заг",норми!$N$4*F140,0)</f>
        <v>0</v>
      </c>
      <c r="AN140" s="60">
        <f>IF(T140&gt;0,G140*норми!$O$4,0)</f>
        <v>0</v>
      </c>
      <c r="AO140" s="60">
        <f>IF(U140&gt;0,G140*норми!$P$4,0)</f>
        <v>0</v>
      </c>
      <c r="AP140" s="60">
        <f>IF(U140="е.п.",ROUNDUP(G140*норми!$Q$4,0),0)</f>
        <v>0</v>
      </c>
      <c r="AQ140" s="60">
        <f>IF(U140="е.у.",ROUNDUP(G140*норми!$R$4,0),0)</f>
        <v>0</v>
      </c>
      <c r="AR140" s="113">
        <f>IF(R140="дп/др.(б)",ROUNDUP((F140*норми!$S$4)+(((норми!$S$10+норми!$S$11)*норми!$S$9)*F140),0),0)</f>
        <v>0</v>
      </c>
      <c r="AS140" s="60">
        <f>IF(S140="аб",ROUNDUP((норми!$T$4*G140)+(норми!$S$11*(норми!$T$9*F140)),0),0)</f>
        <v>0</v>
      </c>
      <c r="AT140" s="113">
        <f>IF(R140="дп/др.(м)",ROUNDUP((F140*норми!$U$4)+(((норми!$U$10+норми!$U$11)*норми!$U$9)*F140),0),0)</f>
        <v>0</v>
      </c>
      <c r="AU140" s="60">
        <f>IF(S140="ам",ROUNDUP((норми!$V$4*G140)+(норми!$U$11*(норми!$V$9*F140)),0),0)</f>
        <v>0</v>
      </c>
      <c r="AV140" s="43"/>
      <c r="AW140" s="60" t="str">
        <f t="shared" si="20"/>
        <v/>
      </c>
      <c r="AX140" s="43"/>
      <c r="AY140" s="60" t="str">
        <f>IF(P140&gt;0,IF(AX140="+",(норми!$X$4)*(P140*G140),""),"")</f>
        <v/>
      </c>
      <c r="AZ140" s="43"/>
      <c r="BA140" s="60" t="str">
        <f>IF(P140&gt;0,IF(AZ140="+",(норми!$X$4)*(P140*G140),""),"")</f>
        <v/>
      </c>
      <c r="BB140" s="43"/>
      <c r="BC140" s="60" t="str">
        <f>IF(P140&gt;0,IF(BB140="+",(норми!$Z$4)*(P140*F140),""),"")</f>
        <v/>
      </c>
      <c r="BD140" s="61"/>
      <c r="BE140" s="60">
        <f t="shared" si="21"/>
        <v>0</v>
      </c>
      <c r="BF140" s="44">
        <f t="shared" si="22"/>
        <v>0</v>
      </c>
    </row>
    <row r="141" spans="1:58" hidden="1" outlineLevel="1" x14ac:dyDescent="0.2">
      <c r="A141" s="20">
        <v>20</v>
      </c>
      <c r="B141" s="21"/>
      <c r="C141" s="21"/>
      <c r="D141" s="48"/>
      <c r="E141" s="21"/>
      <c r="F141" s="21"/>
      <c r="G141" s="21"/>
      <c r="H141" s="21"/>
      <c r="I141" s="21"/>
      <c r="J141" s="20"/>
      <c r="K141" s="22"/>
      <c r="L141" s="22"/>
      <c r="M141" s="22"/>
      <c r="N141" s="22"/>
      <c r="O141" s="22"/>
      <c r="P141" s="21"/>
      <c r="Q141" s="22"/>
      <c r="R141" s="22"/>
      <c r="S141" s="22"/>
      <c r="T141" s="22"/>
      <c r="U141" s="22"/>
      <c r="V141" s="22"/>
      <c r="W141" s="22"/>
      <c r="X141" s="48"/>
      <c r="Y141" s="23"/>
      <c r="Z141" s="59">
        <f t="shared" si="23"/>
        <v>0</v>
      </c>
      <c r="AA141" s="60">
        <f t="shared" si="24"/>
        <v>0</v>
      </c>
      <c r="AB141" s="60">
        <f t="shared" si="25"/>
        <v>0</v>
      </c>
      <c r="AC141" s="60">
        <f t="shared" si="26"/>
        <v>0</v>
      </c>
      <c r="AD141" s="60">
        <f>IF(D141&lt;=4,O141+((O141*(норми!$E$6))/100),O141+((O141*(норми!$E$7))/100))</f>
        <v>0</v>
      </c>
      <c r="AE141" s="113">
        <f>IFERROR(IF(P141&gt;0,0,ROUNDUP(норми!$F$4*G141,0)),"")</f>
        <v>0</v>
      </c>
      <c r="AF141" s="61"/>
      <c r="AG141" s="61"/>
      <c r="AH141" s="61"/>
      <c r="AI141" s="60">
        <f>IF(X141&gt;0,(X141*(норми!$J$4*F141)),0)</f>
        <v>0</v>
      </c>
      <c r="AJ141" s="60">
        <f>IF(V141="фах",норми!$K$4*F141,0)</f>
        <v>0</v>
      </c>
      <c r="AK141" s="60">
        <f>IF(V141="заг",норми!$L$4*F141,0)</f>
        <v>0</v>
      </c>
      <c r="AL141" s="60">
        <f>IF(W141="фах",норми!$M$4*F141,0)</f>
        <v>0</v>
      </c>
      <c r="AM141" s="60">
        <f>IF(W141="заг",норми!$N$4*F141,0)</f>
        <v>0</v>
      </c>
      <c r="AN141" s="60">
        <f>IF(T141&gt;0,G141*норми!$O$4,0)</f>
        <v>0</v>
      </c>
      <c r="AO141" s="60">
        <f>IF(U141&gt;0,G141*норми!$P$4,0)</f>
        <v>0</v>
      </c>
      <c r="AP141" s="60">
        <f>IF(U141="е.п.",ROUNDUP(G141*норми!$Q$4,0),0)</f>
        <v>0</v>
      </c>
      <c r="AQ141" s="60">
        <f>IF(U141="е.у.",ROUNDUP(G141*норми!$R$4,0),0)</f>
        <v>0</v>
      </c>
      <c r="AR141" s="113">
        <f>IF(R141="дп/др.(б)",ROUNDUP((F141*норми!$S$4)+(((норми!$S$10+норми!$S$11)*норми!$S$9)*F141),0),0)</f>
        <v>0</v>
      </c>
      <c r="AS141" s="60">
        <f>IF(S141="аб",ROUNDUP((норми!$T$4*G141)+(норми!$S$11*(норми!$T$9*F141)),0),0)</f>
        <v>0</v>
      </c>
      <c r="AT141" s="113">
        <f>IF(R141="дп/др.(м)",ROUNDUP((F141*норми!$U$4)+(((норми!$U$10+норми!$U$11)*норми!$U$9)*F141),0),0)</f>
        <v>0</v>
      </c>
      <c r="AU141" s="60">
        <f>IF(S141="ам",ROUNDUP((норми!$V$4*G141)+(норми!$U$11*(норми!$V$9*F141)),0),0)</f>
        <v>0</v>
      </c>
      <c r="AV141" s="43"/>
      <c r="AW141" s="60" t="str">
        <f t="shared" si="20"/>
        <v/>
      </c>
      <c r="AX141" s="43"/>
      <c r="AY141" s="60" t="str">
        <f>IF(P141&gt;0,IF(AX141="+",(норми!$X$4)*(P141*G141),""),"")</f>
        <v/>
      </c>
      <c r="AZ141" s="43"/>
      <c r="BA141" s="60" t="str">
        <f>IF(P141&gt;0,IF(AZ141="+",(норми!$X$4)*(P141*G141),""),"")</f>
        <v/>
      </c>
      <c r="BB141" s="43"/>
      <c r="BC141" s="60" t="str">
        <f>IF(P141&gt;0,IF(BB141="+",(норми!$Z$4)*(P141*F141),""),"")</f>
        <v/>
      </c>
      <c r="BD141" s="61"/>
      <c r="BE141" s="60">
        <f t="shared" si="21"/>
        <v>0</v>
      </c>
      <c r="BF141" s="44">
        <f t="shared" si="22"/>
        <v>0</v>
      </c>
    </row>
    <row r="142" spans="1:58" hidden="1" outlineLevel="1" x14ac:dyDescent="0.2">
      <c r="A142" s="20">
        <v>21</v>
      </c>
      <c r="B142" s="21"/>
      <c r="C142" s="21"/>
      <c r="D142" s="48"/>
      <c r="E142" s="21"/>
      <c r="F142" s="21"/>
      <c r="G142" s="21"/>
      <c r="H142" s="21"/>
      <c r="I142" s="21"/>
      <c r="J142" s="20"/>
      <c r="K142" s="22"/>
      <c r="L142" s="22"/>
      <c r="M142" s="22"/>
      <c r="N142" s="22"/>
      <c r="O142" s="22"/>
      <c r="P142" s="21"/>
      <c r="Q142" s="22"/>
      <c r="R142" s="22"/>
      <c r="S142" s="22"/>
      <c r="T142" s="22"/>
      <c r="U142" s="22"/>
      <c r="V142" s="22"/>
      <c r="W142" s="22"/>
      <c r="X142" s="48"/>
      <c r="Y142" s="23"/>
      <c r="Z142" s="59">
        <f t="shared" si="23"/>
        <v>0</v>
      </c>
      <c r="AA142" s="60">
        <f t="shared" si="24"/>
        <v>0</v>
      </c>
      <c r="AB142" s="60">
        <f t="shared" si="25"/>
        <v>0</v>
      </c>
      <c r="AC142" s="60">
        <f t="shared" si="26"/>
        <v>0</v>
      </c>
      <c r="AD142" s="60">
        <f>IF(D142&lt;=4,O142+((O142*(норми!$E$6))/100),O142+((O142*(норми!$E$7))/100))</f>
        <v>0</v>
      </c>
      <c r="AE142" s="113">
        <f>IFERROR(IF(P142&gt;0,0,ROUNDUP(норми!$F$4*G142,0)),"")</f>
        <v>0</v>
      </c>
      <c r="AF142" s="61"/>
      <c r="AG142" s="61"/>
      <c r="AH142" s="61"/>
      <c r="AI142" s="60">
        <f>IF(X142&gt;0,(X142*(норми!$J$4*F142)),0)</f>
        <v>0</v>
      </c>
      <c r="AJ142" s="60">
        <f>IF(V142="фах",норми!$K$4*F142,0)</f>
        <v>0</v>
      </c>
      <c r="AK142" s="60">
        <f>IF(V142="заг",норми!$L$4*F142,0)</f>
        <v>0</v>
      </c>
      <c r="AL142" s="60">
        <f>IF(W142="фах",норми!$M$4*F142,0)</f>
        <v>0</v>
      </c>
      <c r="AM142" s="60">
        <f>IF(W142="заг",норми!$N$4*F142,0)</f>
        <v>0</v>
      </c>
      <c r="AN142" s="60">
        <f>IF(T142&gt;0,G142*норми!$O$4,0)</f>
        <v>0</v>
      </c>
      <c r="AO142" s="60">
        <f>IF(U142&gt;0,G142*норми!$P$4,0)</f>
        <v>0</v>
      </c>
      <c r="AP142" s="60">
        <f>IF(U142="е.п.",ROUNDUP(G142*норми!$Q$4,0),0)</f>
        <v>0</v>
      </c>
      <c r="AQ142" s="60">
        <f>IF(U142="е.у.",ROUNDUP(G142*норми!$R$4,0),0)</f>
        <v>0</v>
      </c>
      <c r="AR142" s="113">
        <f>IF(R142="дп/др.(б)",ROUNDUP((F142*норми!$S$4)+(((норми!$S$10+норми!$S$11)*норми!$S$9)*F142),0),0)</f>
        <v>0</v>
      </c>
      <c r="AS142" s="60">
        <f>IF(S142="аб",ROUNDUP((норми!$T$4*G142)+(норми!$S$11*(норми!$T$9*F142)),0),0)</f>
        <v>0</v>
      </c>
      <c r="AT142" s="113">
        <f>IF(R142="дп/др.(м)",ROUNDUP((F142*норми!$U$4)+(((норми!$U$10+норми!$U$11)*норми!$U$9)*F142),0),0)</f>
        <v>0</v>
      </c>
      <c r="AU142" s="60">
        <f>IF(S142="ам",ROUNDUP((норми!$V$4*G142)+(норми!$U$11*(норми!$V$9*F142)),0),0)</f>
        <v>0</v>
      </c>
      <c r="AV142" s="43"/>
      <c r="AW142" s="60" t="str">
        <f t="shared" si="20"/>
        <v/>
      </c>
      <c r="AX142" s="43"/>
      <c r="AY142" s="60" t="str">
        <f>IF(P142&gt;0,IF(AX142="+",(норми!$X$4)*(P142*G142),""),"")</f>
        <v/>
      </c>
      <c r="AZ142" s="43"/>
      <c r="BA142" s="60" t="str">
        <f>IF(P142&gt;0,IF(AZ142="+",(норми!$X$4)*(P142*G142),""),"")</f>
        <v/>
      </c>
      <c r="BB142" s="43"/>
      <c r="BC142" s="60" t="str">
        <f>IF(P142&gt;0,IF(BB142="+",(норми!$Z$4)*(P142*F142),""),"")</f>
        <v/>
      </c>
      <c r="BD142" s="61"/>
      <c r="BE142" s="60">
        <f t="shared" si="21"/>
        <v>0</v>
      </c>
      <c r="BF142" s="44">
        <f t="shared" si="22"/>
        <v>0</v>
      </c>
    </row>
    <row r="143" spans="1:58" hidden="1" outlineLevel="1" x14ac:dyDescent="0.2">
      <c r="A143" s="20">
        <v>22</v>
      </c>
      <c r="B143" s="21"/>
      <c r="C143" s="21"/>
      <c r="D143" s="48"/>
      <c r="E143" s="21"/>
      <c r="F143" s="21"/>
      <c r="G143" s="21"/>
      <c r="H143" s="21"/>
      <c r="I143" s="21"/>
      <c r="J143" s="20"/>
      <c r="K143" s="22"/>
      <c r="L143" s="22"/>
      <c r="M143" s="22"/>
      <c r="N143" s="22"/>
      <c r="O143" s="22"/>
      <c r="P143" s="21"/>
      <c r="Q143" s="22"/>
      <c r="R143" s="22"/>
      <c r="S143" s="22"/>
      <c r="T143" s="22"/>
      <c r="U143" s="22"/>
      <c r="V143" s="22"/>
      <c r="W143" s="22"/>
      <c r="X143" s="48"/>
      <c r="Y143" s="23"/>
      <c r="Z143" s="59">
        <f t="shared" si="23"/>
        <v>0</v>
      </c>
      <c r="AA143" s="60">
        <f t="shared" si="24"/>
        <v>0</v>
      </c>
      <c r="AB143" s="60">
        <f t="shared" si="25"/>
        <v>0</v>
      </c>
      <c r="AC143" s="60">
        <f t="shared" si="26"/>
        <v>0</v>
      </c>
      <c r="AD143" s="60">
        <f>IF(D143&lt;=4,O143+((O143*(норми!$E$6))/100),O143+((O143*(норми!$E$7))/100))</f>
        <v>0</v>
      </c>
      <c r="AE143" s="113">
        <f>IFERROR(IF(P143&gt;0,0,ROUNDUP(норми!$F$4*G143,0)),"")</f>
        <v>0</v>
      </c>
      <c r="AF143" s="61"/>
      <c r="AG143" s="61"/>
      <c r="AH143" s="61"/>
      <c r="AI143" s="60">
        <f>IF(X143&gt;0,(X143*(норми!$J$4*F143)),0)</f>
        <v>0</v>
      </c>
      <c r="AJ143" s="60">
        <f>IF(V143="фах",норми!$K$4*F143,0)</f>
        <v>0</v>
      </c>
      <c r="AK143" s="60">
        <f>IF(V143="заг",норми!$L$4*F143,0)</f>
        <v>0</v>
      </c>
      <c r="AL143" s="60">
        <f>IF(W143="фах",норми!$M$4*F143,0)</f>
        <v>0</v>
      </c>
      <c r="AM143" s="60">
        <f>IF(W143="заг",норми!$N$4*F143,0)</f>
        <v>0</v>
      </c>
      <c r="AN143" s="60">
        <f>IF(T143&gt;0,G143*норми!$O$4,0)</f>
        <v>0</v>
      </c>
      <c r="AO143" s="60">
        <f>IF(U143&gt;0,G143*норми!$P$4,0)</f>
        <v>0</v>
      </c>
      <c r="AP143" s="60">
        <f>IF(U143="е.п.",ROUNDUP(G143*норми!$Q$4,0),0)</f>
        <v>0</v>
      </c>
      <c r="AQ143" s="60">
        <f>IF(U143="е.у.",ROUNDUP(G143*норми!$R$4,0),0)</f>
        <v>0</v>
      </c>
      <c r="AR143" s="113">
        <f>IF(R143="дп/др.(б)",ROUNDUP((F143*норми!$S$4)+(((норми!$S$10+норми!$S$11)*норми!$S$9)*F143),0),0)</f>
        <v>0</v>
      </c>
      <c r="AS143" s="60">
        <f>IF(S143="аб",ROUNDUP((норми!$T$4*G143)+(норми!$S$11*(норми!$T$9*F143)),0),0)</f>
        <v>0</v>
      </c>
      <c r="AT143" s="113">
        <f>IF(R143="дп/др.(м)",ROUNDUP((F143*норми!$U$4)+(((норми!$U$10+норми!$U$11)*норми!$U$9)*F143),0),0)</f>
        <v>0</v>
      </c>
      <c r="AU143" s="60">
        <f>IF(S143="ам",ROUNDUP((норми!$V$4*G143)+(норми!$U$11*(норми!$V$9*F143)),0),0)</f>
        <v>0</v>
      </c>
      <c r="AV143" s="43"/>
      <c r="AW143" s="60" t="str">
        <f t="shared" si="20"/>
        <v/>
      </c>
      <c r="AX143" s="43"/>
      <c r="AY143" s="60" t="str">
        <f>IF(P143&gt;0,IF(AX143="+",(норми!$X$4)*(P143*G143),""),"")</f>
        <v/>
      </c>
      <c r="AZ143" s="43"/>
      <c r="BA143" s="60" t="str">
        <f>IF(P143&gt;0,IF(AZ143="+",(норми!$X$4)*(P143*G143),""),"")</f>
        <v/>
      </c>
      <c r="BB143" s="43"/>
      <c r="BC143" s="60" t="str">
        <f>IF(P143&gt;0,IF(BB143="+",(норми!$Z$4)*(P143*F143),""),"")</f>
        <v/>
      </c>
      <c r="BD143" s="61"/>
      <c r="BE143" s="60">
        <f t="shared" si="21"/>
        <v>0</v>
      </c>
      <c r="BF143" s="44">
        <f t="shared" si="22"/>
        <v>0</v>
      </c>
    </row>
    <row r="144" spans="1:58" hidden="1" outlineLevel="1" x14ac:dyDescent="0.2">
      <c r="A144" s="20">
        <v>23</v>
      </c>
      <c r="B144" s="21"/>
      <c r="C144" s="21"/>
      <c r="D144" s="48"/>
      <c r="E144" s="21"/>
      <c r="F144" s="21"/>
      <c r="G144" s="21"/>
      <c r="H144" s="21"/>
      <c r="I144" s="21"/>
      <c r="J144" s="20"/>
      <c r="K144" s="22"/>
      <c r="L144" s="22"/>
      <c r="M144" s="22"/>
      <c r="N144" s="22"/>
      <c r="O144" s="22"/>
      <c r="P144" s="21"/>
      <c r="Q144" s="22"/>
      <c r="R144" s="22"/>
      <c r="S144" s="22"/>
      <c r="T144" s="22"/>
      <c r="U144" s="22"/>
      <c r="V144" s="22"/>
      <c r="W144" s="22"/>
      <c r="X144" s="48"/>
      <c r="Y144" s="23"/>
      <c r="Z144" s="59">
        <f t="shared" si="23"/>
        <v>0</v>
      </c>
      <c r="AA144" s="60">
        <f t="shared" si="24"/>
        <v>0</v>
      </c>
      <c r="AB144" s="60">
        <f t="shared" si="25"/>
        <v>0</v>
      </c>
      <c r="AC144" s="60">
        <f t="shared" si="26"/>
        <v>0</v>
      </c>
      <c r="AD144" s="60">
        <f>IF(D144&lt;=4,O144+((O144*(норми!$E$6))/100),O144+((O144*(норми!$E$7))/100))</f>
        <v>0</v>
      </c>
      <c r="AE144" s="113">
        <f>IFERROR(IF(P144&gt;0,0,ROUNDUP(норми!$F$4*G144,0)),"")</f>
        <v>0</v>
      </c>
      <c r="AF144" s="61"/>
      <c r="AG144" s="61"/>
      <c r="AH144" s="61"/>
      <c r="AI144" s="60">
        <f>IF(X144&gt;0,(X144*(норми!$J$4*F144)),0)</f>
        <v>0</v>
      </c>
      <c r="AJ144" s="60">
        <f>IF(V144="фах",норми!$K$4*F144,0)</f>
        <v>0</v>
      </c>
      <c r="AK144" s="60">
        <f>IF(V144="заг",норми!$L$4*F144,0)</f>
        <v>0</v>
      </c>
      <c r="AL144" s="60">
        <f>IF(W144="фах",норми!$M$4*F144,0)</f>
        <v>0</v>
      </c>
      <c r="AM144" s="60">
        <f>IF(W144="заг",норми!$N$4*F144,0)</f>
        <v>0</v>
      </c>
      <c r="AN144" s="60">
        <f>IF(T144&gt;0,G144*норми!$O$4,0)</f>
        <v>0</v>
      </c>
      <c r="AO144" s="60">
        <f>IF(U144&gt;0,G144*норми!$P$4,0)</f>
        <v>0</v>
      </c>
      <c r="AP144" s="60">
        <f>IF(U144="е.п.",ROUNDUP(G144*норми!$Q$4,0),0)</f>
        <v>0</v>
      </c>
      <c r="AQ144" s="60">
        <f>IF(U144="е.у.",ROUNDUP(G144*норми!$R$4,0),0)</f>
        <v>0</v>
      </c>
      <c r="AR144" s="113">
        <f>IF(R144="дп/др.(б)",ROUNDUP((F144*норми!$S$4)+(((норми!$S$10+норми!$S$11)*норми!$S$9)*F144),0),0)</f>
        <v>0</v>
      </c>
      <c r="AS144" s="60">
        <f>IF(S144="аб",ROUNDUP((норми!$T$4*G144)+(норми!$S$11*(норми!$T$9*F144)),0),0)</f>
        <v>0</v>
      </c>
      <c r="AT144" s="113">
        <f>IF(R144="дп/др.(м)",ROUNDUP((F144*норми!$U$4)+(((норми!$U$10+норми!$U$11)*норми!$U$9)*F144),0),0)</f>
        <v>0</v>
      </c>
      <c r="AU144" s="60">
        <f>IF(S144="ам",ROUNDUP((норми!$V$4*G144)+(норми!$U$11*(норми!$V$9*F144)),0),0)</f>
        <v>0</v>
      </c>
      <c r="AV144" s="43"/>
      <c r="AW144" s="60" t="str">
        <f t="shared" si="20"/>
        <v/>
      </c>
      <c r="AX144" s="43"/>
      <c r="AY144" s="60" t="str">
        <f>IF(P144&gt;0,IF(AX144="+",(норми!$X$4)*(P144*G144),""),"")</f>
        <v/>
      </c>
      <c r="AZ144" s="43"/>
      <c r="BA144" s="60" t="str">
        <f>IF(P144&gt;0,IF(AZ144="+",(норми!$X$4)*(P144*G144),""),"")</f>
        <v/>
      </c>
      <c r="BB144" s="43"/>
      <c r="BC144" s="60" t="str">
        <f>IF(P144&gt;0,IF(BB144="+",(норми!$Z$4)*(P144*F144),""),"")</f>
        <v/>
      </c>
      <c r="BD144" s="61"/>
      <c r="BE144" s="60">
        <f t="shared" si="21"/>
        <v>0</v>
      </c>
      <c r="BF144" s="44">
        <f t="shared" si="22"/>
        <v>0</v>
      </c>
    </row>
    <row r="145" spans="1:58" hidden="1" outlineLevel="1" x14ac:dyDescent="0.2">
      <c r="A145" s="20">
        <v>24</v>
      </c>
      <c r="B145" s="21"/>
      <c r="C145" s="21"/>
      <c r="D145" s="48"/>
      <c r="E145" s="21"/>
      <c r="F145" s="21"/>
      <c r="G145" s="21"/>
      <c r="H145" s="21"/>
      <c r="I145" s="21"/>
      <c r="J145" s="20"/>
      <c r="K145" s="22"/>
      <c r="L145" s="22"/>
      <c r="M145" s="22"/>
      <c r="N145" s="22"/>
      <c r="O145" s="22"/>
      <c r="P145" s="21"/>
      <c r="Q145" s="22"/>
      <c r="R145" s="22"/>
      <c r="S145" s="22"/>
      <c r="T145" s="22"/>
      <c r="U145" s="22"/>
      <c r="V145" s="22"/>
      <c r="W145" s="22"/>
      <c r="X145" s="48"/>
      <c r="Y145" s="23"/>
      <c r="Z145" s="59">
        <f t="shared" si="23"/>
        <v>0</v>
      </c>
      <c r="AA145" s="60">
        <f t="shared" si="24"/>
        <v>0</v>
      </c>
      <c r="AB145" s="60">
        <f t="shared" si="25"/>
        <v>0</v>
      </c>
      <c r="AC145" s="60">
        <f t="shared" si="26"/>
        <v>0</v>
      </c>
      <c r="AD145" s="60">
        <f>IF(D145&lt;=4,O145+((O145*(норми!$E$6))/100),O145+((O145*(норми!$E$7))/100))</f>
        <v>0</v>
      </c>
      <c r="AE145" s="113">
        <f>IFERROR(IF(P145&gt;0,0,ROUNDUP(норми!$F$4*G145,0)),"")</f>
        <v>0</v>
      </c>
      <c r="AF145" s="61"/>
      <c r="AG145" s="61"/>
      <c r="AH145" s="61"/>
      <c r="AI145" s="60">
        <f>IF(X145&gt;0,(X145*(норми!$J$4*F145)),0)</f>
        <v>0</v>
      </c>
      <c r="AJ145" s="60">
        <f>IF(V145="фах",норми!$K$4*F145,0)</f>
        <v>0</v>
      </c>
      <c r="AK145" s="60">
        <f>IF(V145="заг",норми!$L$4*F145,0)</f>
        <v>0</v>
      </c>
      <c r="AL145" s="60">
        <f>IF(W145="фах",норми!$M$4*F145,0)</f>
        <v>0</v>
      </c>
      <c r="AM145" s="60">
        <f>IF(W145="заг",норми!$N$4*F145,0)</f>
        <v>0</v>
      </c>
      <c r="AN145" s="60">
        <f>IF(T145&gt;0,G145*норми!$O$4,0)</f>
        <v>0</v>
      </c>
      <c r="AO145" s="60">
        <f>IF(U145&gt;0,G145*норми!$P$4,0)</f>
        <v>0</v>
      </c>
      <c r="AP145" s="60">
        <f>IF(U145="е.п.",ROUNDUP(G145*норми!$Q$4,0),0)</f>
        <v>0</v>
      </c>
      <c r="AQ145" s="60">
        <f>IF(U145="е.у.",ROUNDUP(G145*норми!$R$4,0),0)</f>
        <v>0</v>
      </c>
      <c r="AR145" s="113">
        <f>IF(R145="дп/др.(б)",ROUNDUP((F145*норми!$S$4)+(((норми!$S$10+норми!$S$11)*норми!$S$9)*F145),0),0)</f>
        <v>0</v>
      </c>
      <c r="AS145" s="60">
        <f>IF(S145="аб",ROUNDUP((норми!$T$4*G145)+(норми!$S$11*(норми!$T$9*F145)),0),0)</f>
        <v>0</v>
      </c>
      <c r="AT145" s="113">
        <f>IF(R145="дп/др.(м)",ROUNDUP((F145*норми!$U$4)+(((норми!$U$10+норми!$U$11)*норми!$U$9)*F145),0),0)</f>
        <v>0</v>
      </c>
      <c r="AU145" s="60">
        <f>IF(S145="ам",ROUNDUP((норми!$V$4*G145)+(норми!$U$11*(норми!$V$9*F145)),0),0)</f>
        <v>0</v>
      </c>
      <c r="AV145" s="43"/>
      <c r="AW145" s="60" t="str">
        <f t="shared" si="20"/>
        <v/>
      </c>
      <c r="AX145" s="43"/>
      <c r="AY145" s="60" t="str">
        <f>IF(P145&gt;0,IF(AX145="+",(норми!$X$4)*(P145*G145),""),"")</f>
        <v/>
      </c>
      <c r="AZ145" s="43"/>
      <c r="BA145" s="60" t="str">
        <f>IF(P145&gt;0,IF(AZ145="+",(норми!$X$4)*(P145*G145),""),"")</f>
        <v/>
      </c>
      <c r="BB145" s="43"/>
      <c r="BC145" s="60" t="str">
        <f>IF(P145&gt;0,IF(BB145="+",(норми!$Z$4)*(P145*F145),""),"")</f>
        <v/>
      </c>
      <c r="BD145" s="61"/>
      <c r="BE145" s="60">
        <f t="shared" si="21"/>
        <v>0</v>
      </c>
      <c r="BF145" s="44">
        <f t="shared" si="22"/>
        <v>0</v>
      </c>
    </row>
    <row r="146" spans="1:58" hidden="1" outlineLevel="1" x14ac:dyDescent="0.2">
      <c r="A146" s="20">
        <v>25</v>
      </c>
      <c r="B146" s="21"/>
      <c r="C146" s="21"/>
      <c r="D146" s="48"/>
      <c r="E146" s="21"/>
      <c r="F146" s="21"/>
      <c r="G146" s="21"/>
      <c r="H146" s="21"/>
      <c r="I146" s="21"/>
      <c r="J146" s="20"/>
      <c r="K146" s="22"/>
      <c r="L146" s="22"/>
      <c r="M146" s="22"/>
      <c r="N146" s="22"/>
      <c r="O146" s="22"/>
      <c r="P146" s="21"/>
      <c r="Q146" s="22"/>
      <c r="R146" s="22"/>
      <c r="S146" s="22"/>
      <c r="T146" s="22"/>
      <c r="U146" s="22"/>
      <c r="V146" s="22"/>
      <c r="W146" s="22"/>
      <c r="X146" s="48"/>
      <c r="Y146" s="23"/>
      <c r="Z146" s="59">
        <f t="shared" si="23"/>
        <v>0</v>
      </c>
      <c r="AA146" s="60">
        <f t="shared" si="24"/>
        <v>0</v>
      </c>
      <c r="AB146" s="60">
        <f t="shared" si="25"/>
        <v>0</v>
      </c>
      <c r="AC146" s="60">
        <f t="shared" si="26"/>
        <v>0</v>
      </c>
      <c r="AD146" s="60">
        <f>IF(D146&lt;=4,O146+((O146*(норми!$E$6))/100),O146+((O146*(норми!$E$7))/100))</f>
        <v>0</v>
      </c>
      <c r="AE146" s="113">
        <f>IFERROR(IF(P146&gt;0,0,ROUNDUP(норми!$F$4*G146,0)),"")</f>
        <v>0</v>
      </c>
      <c r="AF146" s="61"/>
      <c r="AG146" s="61"/>
      <c r="AH146" s="61"/>
      <c r="AI146" s="60">
        <f>IF(X146&gt;0,(X146*(норми!$J$4*F146)),0)</f>
        <v>0</v>
      </c>
      <c r="AJ146" s="60">
        <f>IF(V146="фах",норми!$K$4*F146,0)</f>
        <v>0</v>
      </c>
      <c r="AK146" s="60">
        <f>IF(V146="заг",норми!$L$4*F146,0)</f>
        <v>0</v>
      </c>
      <c r="AL146" s="60">
        <f>IF(W146="фах",норми!$M$4*F146,0)</f>
        <v>0</v>
      </c>
      <c r="AM146" s="60">
        <f>IF(W146="заг",норми!$N$4*F146,0)</f>
        <v>0</v>
      </c>
      <c r="AN146" s="60">
        <f>IF(T146&gt;0,G146*норми!$O$4,0)</f>
        <v>0</v>
      </c>
      <c r="AO146" s="60">
        <f>IF(U146&gt;0,G146*норми!$P$4,0)</f>
        <v>0</v>
      </c>
      <c r="AP146" s="60">
        <f>IF(U146="е.п.",ROUNDUP(G146*норми!$Q$4,0),0)</f>
        <v>0</v>
      </c>
      <c r="AQ146" s="60">
        <f>IF(U146="е.у.",ROUNDUP(G146*норми!$R$4,0),0)</f>
        <v>0</v>
      </c>
      <c r="AR146" s="113">
        <f>IF(R146="дп/др.(б)",ROUNDUP((F146*норми!$S$4)+(((норми!$S$10+норми!$S$11)*норми!$S$9)*F146),0),0)</f>
        <v>0</v>
      </c>
      <c r="AS146" s="60">
        <f>IF(S146="аб",ROUNDUP((норми!$T$4*G146)+(норми!$S$11*(норми!$T$9*F146)),0),0)</f>
        <v>0</v>
      </c>
      <c r="AT146" s="113">
        <f>IF(R146="дп/др.(м)",ROUNDUP((F146*норми!$U$4)+(((норми!$U$10+норми!$U$11)*норми!$U$9)*F146),0),0)</f>
        <v>0</v>
      </c>
      <c r="AU146" s="60">
        <f>IF(S146="ам",ROUNDUP((норми!$V$4*G146)+(норми!$U$11*(норми!$V$9*F146)),0),0)</f>
        <v>0</v>
      </c>
      <c r="AV146" s="43"/>
      <c r="AW146" s="60" t="str">
        <f t="shared" si="20"/>
        <v/>
      </c>
      <c r="AX146" s="43"/>
      <c r="AY146" s="60" t="str">
        <f>IF(P146&gt;0,IF(AX146="+",(норми!$X$4)*(P146*G146),""),"")</f>
        <v/>
      </c>
      <c r="AZ146" s="43"/>
      <c r="BA146" s="60" t="str">
        <f>IF(P146&gt;0,IF(AZ146="+",(норми!$X$4)*(P146*G146),""),"")</f>
        <v/>
      </c>
      <c r="BB146" s="43"/>
      <c r="BC146" s="60" t="str">
        <f>IF(P146&gt;0,IF(BB146="+",(норми!$Z$4)*(P146*F146),""),"")</f>
        <v/>
      </c>
      <c r="BD146" s="61"/>
      <c r="BE146" s="60">
        <f t="shared" si="21"/>
        <v>0</v>
      </c>
      <c r="BF146" s="44">
        <f t="shared" si="22"/>
        <v>0</v>
      </c>
    </row>
    <row r="147" spans="1:58" hidden="1" outlineLevel="1" x14ac:dyDescent="0.2">
      <c r="A147" s="20">
        <v>26</v>
      </c>
      <c r="B147" s="21"/>
      <c r="C147" s="21"/>
      <c r="D147" s="48"/>
      <c r="E147" s="21"/>
      <c r="F147" s="21"/>
      <c r="G147" s="21"/>
      <c r="H147" s="21"/>
      <c r="I147" s="21"/>
      <c r="J147" s="20"/>
      <c r="K147" s="22"/>
      <c r="L147" s="22"/>
      <c r="M147" s="22"/>
      <c r="N147" s="22"/>
      <c r="O147" s="22"/>
      <c r="P147" s="21"/>
      <c r="Q147" s="22"/>
      <c r="R147" s="22"/>
      <c r="S147" s="22"/>
      <c r="T147" s="22"/>
      <c r="U147" s="22"/>
      <c r="V147" s="22"/>
      <c r="W147" s="22"/>
      <c r="X147" s="48"/>
      <c r="Y147" s="23"/>
      <c r="Z147" s="59">
        <f t="shared" si="23"/>
        <v>0</v>
      </c>
      <c r="AA147" s="60">
        <f t="shared" si="24"/>
        <v>0</v>
      </c>
      <c r="AB147" s="60">
        <f t="shared" si="25"/>
        <v>0</v>
      </c>
      <c r="AC147" s="60">
        <f t="shared" si="26"/>
        <v>0</v>
      </c>
      <c r="AD147" s="60">
        <f>IF(D147&lt;=4,O147+((O147*(норми!$E$6))/100),O147+((O147*(норми!$E$7))/100))</f>
        <v>0</v>
      </c>
      <c r="AE147" s="113">
        <f>IFERROR(IF(P147&gt;0,0,ROUNDUP(норми!$F$4*G147,0)),"")</f>
        <v>0</v>
      </c>
      <c r="AF147" s="61"/>
      <c r="AG147" s="61"/>
      <c r="AH147" s="61"/>
      <c r="AI147" s="60">
        <f>IF(X147&gt;0,(X147*(норми!$J$4*F147)),0)</f>
        <v>0</v>
      </c>
      <c r="AJ147" s="60">
        <f>IF(V147="фах",норми!$K$4*F147,0)</f>
        <v>0</v>
      </c>
      <c r="AK147" s="60">
        <f>IF(V147="заг",норми!$L$4*F147,0)</f>
        <v>0</v>
      </c>
      <c r="AL147" s="60">
        <f>IF(W147="фах",норми!$M$4*F147,0)</f>
        <v>0</v>
      </c>
      <c r="AM147" s="60">
        <f>IF(W147="заг",норми!$N$4*F147,0)</f>
        <v>0</v>
      </c>
      <c r="AN147" s="60">
        <f>IF(T147&gt;0,G147*норми!$O$4,0)</f>
        <v>0</v>
      </c>
      <c r="AO147" s="60">
        <f>IF(U147&gt;0,G147*норми!$P$4,0)</f>
        <v>0</v>
      </c>
      <c r="AP147" s="60">
        <f>IF(U147="е.п.",ROUNDUP(G147*норми!$Q$4,0),0)</f>
        <v>0</v>
      </c>
      <c r="AQ147" s="60">
        <f>IF(U147="е.у.",ROUNDUP(G147*норми!$R$4,0),0)</f>
        <v>0</v>
      </c>
      <c r="AR147" s="113">
        <f>IF(R147="дп/др.(б)",ROUNDUP((F147*норми!$S$4)+(((норми!$S$10+норми!$S$11)*норми!$S$9)*F147),0),0)</f>
        <v>0</v>
      </c>
      <c r="AS147" s="60">
        <f>IF(S147="аб",ROUNDUP((норми!$T$4*G147)+(норми!$S$11*(норми!$T$9*F147)),0),0)</f>
        <v>0</v>
      </c>
      <c r="AT147" s="113">
        <f>IF(R147="дп/др.(м)",ROUNDUP((F147*норми!$U$4)+(((норми!$U$10+норми!$U$11)*норми!$U$9)*F147),0),0)</f>
        <v>0</v>
      </c>
      <c r="AU147" s="60">
        <f>IF(S147="ам",ROUNDUP((норми!$V$4*G147)+(норми!$U$11*(норми!$V$9*F147)),0),0)</f>
        <v>0</v>
      </c>
      <c r="AV147" s="43"/>
      <c r="AW147" s="60" t="str">
        <f t="shared" si="20"/>
        <v/>
      </c>
      <c r="AX147" s="43"/>
      <c r="AY147" s="60" t="str">
        <f>IF(P147&gt;0,IF(AX147="+",(норми!$X$4)*(P147*G147),""),"")</f>
        <v/>
      </c>
      <c r="AZ147" s="43"/>
      <c r="BA147" s="60" t="str">
        <f>IF(P147&gt;0,IF(AZ147="+",(норми!$X$4)*(P147*G147),""),"")</f>
        <v/>
      </c>
      <c r="BB147" s="43"/>
      <c r="BC147" s="60" t="str">
        <f>IF(P147&gt;0,IF(BB147="+",(норми!$Z$4)*(P147*F147),""),"")</f>
        <v/>
      </c>
      <c r="BD147" s="61"/>
      <c r="BE147" s="60">
        <f t="shared" si="21"/>
        <v>0</v>
      </c>
      <c r="BF147" s="44">
        <f t="shared" si="22"/>
        <v>0</v>
      </c>
    </row>
    <row r="148" spans="1:58" hidden="1" outlineLevel="1" x14ac:dyDescent="0.2">
      <c r="A148" s="20">
        <v>27</v>
      </c>
      <c r="B148" s="21"/>
      <c r="C148" s="21"/>
      <c r="D148" s="48"/>
      <c r="E148" s="21"/>
      <c r="F148" s="21"/>
      <c r="G148" s="21"/>
      <c r="H148" s="21"/>
      <c r="I148" s="21"/>
      <c r="J148" s="20"/>
      <c r="K148" s="22"/>
      <c r="L148" s="22"/>
      <c r="M148" s="22"/>
      <c r="N148" s="22"/>
      <c r="O148" s="22"/>
      <c r="P148" s="21"/>
      <c r="Q148" s="22"/>
      <c r="R148" s="22"/>
      <c r="S148" s="22"/>
      <c r="T148" s="22"/>
      <c r="U148" s="22"/>
      <c r="V148" s="22"/>
      <c r="W148" s="22"/>
      <c r="X148" s="48"/>
      <c r="Y148" s="23"/>
      <c r="Z148" s="59">
        <f t="shared" si="23"/>
        <v>0</v>
      </c>
      <c r="AA148" s="60">
        <f t="shared" si="24"/>
        <v>0</v>
      </c>
      <c r="AB148" s="60">
        <f t="shared" si="25"/>
        <v>0</v>
      </c>
      <c r="AC148" s="60">
        <f t="shared" si="26"/>
        <v>0</v>
      </c>
      <c r="AD148" s="60">
        <f>IF(D148&lt;=4,O148+((O148*(норми!$E$6))/100),O148+((O148*(норми!$E$7))/100))</f>
        <v>0</v>
      </c>
      <c r="AE148" s="113">
        <f>IFERROR(IF(P148&gt;0,0,ROUNDUP(норми!$F$4*G148,0)),"")</f>
        <v>0</v>
      </c>
      <c r="AF148" s="61"/>
      <c r="AG148" s="61"/>
      <c r="AH148" s="61"/>
      <c r="AI148" s="60">
        <f>IF(X148&gt;0,(X148*(норми!$J$4*F148)),0)</f>
        <v>0</v>
      </c>
      <c r="AJ148" s="60">
        <f>IF(V148="фах",норми!$K$4*F148,0)</f>
        <v>0</v>
      </c>
      <c r="AK148" s="60">
        <f>IF(V148="заг",норми!$L$4*F148,0)</f>
        <v>0</v>
      </c>
      <c r="AL148" s="60">
        <f>IF(W148="фах",норми!$M$4*F148,0)</f>
        <v>0</v>
      </c>
      <c r="AM148" s="60">
        <f>IF(W148="заг",норми!$N$4*F148,0)</f>
        <v>0</v>
      </c>
      <c r="AN148" s="60">
        <f>IF(T148&gt;0,G148*норми!$O$4,0)</f>
        <v>0</v>
      </c>
      <c r="AO148" s="60">
        <f>IF(U148&gt;0,G148*норми!$P$4,0)</f>
        <v>0</v>
      </c>
      <c r="AP148" s="60">
        <f>IF(U148="е.п.",ROUNDUP(G148*норми!$Q$4,0),0)</f>
        <v>0</v>
      </c>
      <c r="AQ148" s="60">
        <f>IF(U148="е.у.",ROUNDUP(G148*норми!$R$4,0),0)</f>
        <v>0</v>
      </c>
      <c r="AR148" s="113">
        <f>IF(R148="дп/др.(б)",ROUNDUP((F148*норми!$S$4)+(((норми!$S$10+норми!$S$11)*норми!$S$9)*F148),0),0)</f>
        <v>0</v>
      </c>
      <c r="AS148" s="60">
        <f>IF(S148="аб",ROUNDUP((норми!$T$4*G148)+(норми!$S$11*(норми!$T$9*F148)),0),0)</f>
        <v>0</v>
      </c>
      <c r="AT148" s="113">
        <f>IF(R148="дп/др.(м)",ROUNDUP((F148*норми!$U$4)+(((норми!$U$10+норми!$U$11)*норми!$U$9)*F148),0),0)</f>
        <v>0</v>
      </c>
      <c r="AU148" s="60">
        <f>IF(S148="ам",ROUNDUP((норми!$V$4*G148)+(норми!$U$11*(норми!$V$9*F148)),0),0)</f>
        <v>0</v>
      </c>
      <c r="AV148" s="43"/>
      <c r="AW148" s="60" t="str">
        <f t="shared" si="20"/>
        <v/>
      </c>
      <c r="AX148" s="43"/>
      <c r="AY148" s="60" t="str">
        <f>IF(P148&gt;0,IF(AX148="+",(норми!$X$4)*(P148*G148),""),"")</f>
        <v/>
      </c>
      <c r="AZ148" s="43"/>
      <c r="BA148" s="60" t="str">
        <f>IF(P148&gt;0,IF(AZ148="+",(норми!$X$4)*(P148*G148),""),"")</f>
        <v/>
      </c>
      <c r="BB148" s="43"/>
      <c r="BC148" s="60" t="str">
        <f>IF(P148&gt;0,IF(BB148="+",(норми!$Z$4)*(P148*F148),""),"")</f>
        <v/>
      </c>
      <c r="BD148" s="61"/>
      <c r="BE148" s="60">
        <f t="shared" si="21"/>
        <v>0</v>
      </c>
      <c r="BF148" s="44">
        <f t="shared" si="22"/>
        <v>0</v>
      </c>
    </row>
    <row r="149" spans="1:58" hidden="1" outlineLevel="1" x14ac:dyDescent="0.2">
      <c r="A149" s="20">
        <v>28</v>
      </c>
      <c r="B149" s="21"/>
      <c r="C149" s="21"/>
      <c r="D149" s="48"/>
      <c r="E149" s="21"/>
      <c r="F149" s="21"/>
      <c r="G149" s="21"/>
      <c r="H149" s="21"/>
      <c r="I149" s="21"/>
      <c r="J149" s="20"/>
      <c r="K149" s="22"/>
      <c r="L149" s="22"/>
      <c r="M149" s="22"/>
      <c r="N149" s="22"/>
      <c r="O149" s="22"/>
      <c r="P149" s="21"/>
      <c r="Q149" s="22"/>
      <c r="R149" s="22"/>
      <c r="S149" s="22"/>
      <c r="T149" s="22"/>
      <c r="U149" s="22"/>
      <c r="V149" s="22"/>
      <c r="W149" s="22"/>
      <c r="X149" s="48"/>
      <c r="Y149" s="23"/>
      <c r="Z149" s="59">
        <f t="shared" si="23"/>
        <v>0</v>
      </c>
      <c r="AA149" s="60">
        <f t="shared" si="24"/>
        <v>0</v>
      </c>
      <c r="AB149" s="60">
        <f t="shared" si="25"/>
        <v>0</v>
      </c>
      <c r="AC149" s="60">
        <f t="shared" si="26"/>
        <v>0</v>
      </c>
      <c r="AD149" s="60">
        <f>IF(D149&lt;=4,O149+((O149*(норми!$E$6))/100),O149+((O149*(норми!$E$7))/100))</f>
        <v>0</v>
      </c>
      <c r="AE149" s="113">
        <f>IFERROR(IF(P149&gt;0,0,ROUNDUP(норми!$F$4*G149,0)),"")</f>
        <v>0</v>
      </c>
      <c r="AF149" s="61"/>
      <c r="AG149" s="61"/>
      <c r="AH149" s="61"/>
      <c r="AI149" s="60">
        <f>IF(X149&gt;0,(X149*(норми!$J$4*F149)),0)</f>
        <v>0</v>
      </c>
      <c r="AJ149" s="60">
        <f>IF(V149="фах",норми!$K$4*F149,0)</f>
        <v>0</v>
      </c>
      <c r="AK149" s="60">
        <f>IF(V149="заг",норми!$L$4*F149,0)</f>
        <v>0</v>
      </c>
      <c r="AL149" s="60">
        <f>IF(W149="фах",норми!$M$4*F149,0)</f>
        <v>0</v>
      </c>
      <c r="AM149" s="60">
        <f>IF(W149="заг",норми!$N$4*F149,0)</f>
        <v>0</v>
      </c>
      <c r="AN149" s="60">
        <f>IF(T149&gt;0,G149*норми!$O$4,0)</f>
        <v>0</v>
      </c>
      <c r="AO149" s="60">
        <f>IF(U149&gt;0,G149*норми!$P$4,0)</f>
        <v>0</v>
      </c>
      <c r="AP149" s="60">
        <f>IF(U149="е.п.",ROUNDUP(G149*норми!$Q$4,0),0)</f>
        <v>0</v>
      </c>
      <c r="AQ149" s="60">
        <f>IF(U149="е.у.",ROUNDUP(G149*норми!$R$4,0),0)</f>
        <v>0</v>
      </c>
      <c r="AR149" s="113">
        <f>IF(R149="дп/др.(б)",ROUNDUP((F149*норми!$S$4)+(((норми!$S$10+норми!$S$11)*норми!$S$9)*F149),0),0)</f>
        <v>0</v>
      </c>
      <c r="AS149" s="60">
        <f>IF(S149="аб",ROUNDUP((норми!$T$4*G149)+(норми!$S$11*(норми!$T$9*F149)),0),0)</f>
        <v>0</v>
      </c>
      <c r="AT149" s="113">
        <f>IF(R149="дп/др.(м)",ROUNDUP((F149*норми!$U$4)+(((норми!$U$10+норми!$U$11)*норми!$U$9)*F149),0),0)</f>
        <v>0</v>
      </c>
      <c r="AU149" s="60">
        <f>IF(S149="ам",ROUNDUP((норми!$V$4*G149)+(норми!$U$11*(норми!$V$9*F149)),0),0)</f>
        <v>0</v>
      </c>
      <c r="AV149" s="43"/>
      <c r="AW149" s="60" t="str">
        <f t="shared" si="20"/>
        <v/>
      </c>
      <c r="AX149" s="43"/>
      <c r="AY149" s="60" t="str">
        <f>IF(P149&gt;0,IF(AX149="+",(норми!$X$4)*(P149*G149),""),"")</f>
        <v/>
      </c>
      <c r="AZ149" s="43"/>
      <c r="BA149" s="60" t="str">
        <f>IF(P149&gt;0,IF(AZ149="+",(норми!$X$4)*(P149*G149),""),"")</f>
        <v/>
      </c>
      <c r="BB149" s="43"/>
      <c r="BC149" s="60" t="str">
        <f>IF(P149&gt;0,IF(BB149="+",(норми!$Z$4)*(P149*F149),""),"")</f>
        <v/>
      </c>
      <c r="BD149" s="61"/>
      <c r="BE149" s="60">
        <f t="shared" si="21"/>
        <v>0</v>
      </c>
      <c r="BF149" s="44">
        <f t="shared" si="22"/>
        <v>0</v>
      </c>
    </row>
    <row r="150" spans="1:58" hidden="1" outlineLevel="1" x14ac:dyDescent="0.2">
      <c r="A150" s="20">
        <v>29</v>
      </c>
      <c r="B150" s="21"/>
      <c r="C150" s="21"/>
      <c r="D150" s="48"/>
      <c r="E150" s="21"/>
      <c r="F150" s="21"/>
      <c r="G150" s="21"/>
      <c r="H150" s="21"/>
      <c r="I150" s="21"/>
      <c r="J150" s="20"/>
      <c r="K150" s="22"/>
      <c r="L150" s="22"/>
      <c r="M150" s="22"/>
      <c r="N150" s="22"/>
      <c r="O150" s="22"/>
      <c r="P150" s="21"/>
      <c r="Q150" s="22"/>
      <c r="R150" s="22"/>
      <c r="S150" s="22"/>
      <c r="T150" s="22"/>
      <c r="U150" s="22"/>
      <c r="V150" s="22"/>
      <c r="W150" s="22"/>
      <c r="X150" s="48"/>
      <c r="Y150" s="23"/>
      <c r="Z150" s="59">
        <f t="shared" si="23"/>
        <v>0</v>
      </c>
      <c r="AA150" s="60">
        <f t="shared" si="24"/>
        <v>0</v>
      </c>
      <c r="AB150" s="60">
        <f t="shared" si="25"/>
        <v>0</v>
      </c>
      <c r="AC150" s="60">
        <f t="shared" si="26"/>
        <v>0</v>
      </c>
      <c r="AD150" s="60">
        <f>IF(D150&lt;=4,O150+((O150*(норми!$E$6))/100),O150+((O150*(норми!$E$7))/100))</f>
        <v>0</v>
      </c>
      <c r="AE150" s="113">
        <f>IFERROR(IF(P150&gt;0,0,ROUNDUP(норми!$F$4*G150,0)),"")</f>
        <v>0</v>
      </c>
      <c r="AF150" s="61"/>
      <c r="AG150" s="61"/>
      <c r="AH150" s="61"/>
      <c r="AI150" s="60">
        <f>IF(X150&gt;0,(X150*(норми!$J$4*F150)),0)</f>
        <v>0</v>
      </c>
      <c r="AJ150" s="60">
        <f>IF(V150="фах",норми!$K$4*F150,0)</f>
        <v>0</v>
      </c>
      <c r="AK150" s="60">
        <f>IF(V150="заг",норми!$L$4*F150,0)</f>
        <v>0</v>
      </c>
      <c r="AL150" s="60">
        <f>IF(W150="фах",норми!$M$4*F150,0)</f>
        <v>0</v>
      </c>
      <c r="AM150" s="60">
        <f>IF(W150="заг",норми!$N$4*F150,0)</f>
        <v>0</v>
      </c>
      <c r="AN150" s="60">
        <f>IF(T150&gt;0,G150*норми!$O$4,0)</f>
        <v>0</v>
      </c>
      <c r="AO150" s="60">
        <f>IF(U150&gt;0,G150*норми!$P$4,0)</f>
        <v>0</v>
      </c>
      <c r="AP150" s="60">
        <f>IF(U150="е.п.",ROUNDUP(G150*норми!$Q$4,0),0)</f>
        <v>0</v>
      </c>
      <c r="AQ150" s="60">
        <f>IF(U150="е.у.",ROUNDUP(G150*норми!$R$4,0),0)</f>
        <v>0</v>
      </c>
      <c r="AR150" s="113">
        <f>IF(R150="дп/др.(б)",ROUNDUP((F150*норми!$S$4)+(((норми!$S$10+норми!$S$11)*норми!$S$9)*F150),0),0)</f>
        <v>0</v>
      </c>
      <c r="AS150" s="60">
        <f>IF(S150="аб",ROUNDUP((норми!$T$4*G150)+(норми!$S$11*(норми!$T$9*F150)),0),0)</f>
        <v>0</v>
      </c>
      <c r="AT150" s="113">
        <f>IF(R150="дп/др.(м)",ROUNDUP((F150*норми!$U$4)+(((норми!$U$10+норми!$U$11)*норми!$U$9)*F150),0),0)</f>
        <v>0</v>
      </c>
      <c r="AU150" s="60">
        <f>IF(S150="ам",ROUNDUP((норми!$V$4*G150)+(норми!$U$11*(норми!$V$9*F150)),0),0)</f>
        <v>0</v>
      </c>
      <c r="AV150" s="43"/>
      <c r="AW150" s="60" t="str">
        <f t="shared" si="20"/>
        <v/>
      </c>
      <c r="AX150" s="43"/>
      <c r="AY150" s="60" t="str">
        <f>IF(P150&gt;0,IF(AX150="+",(норми!$X$4)*(P150*G150),""),"")</f>
        <v/>
      </c>
      <c r="AZ150" s="43"/>
      <c r="BA150" s="60" t="str">
        <f>IF(P150&gt;0,IF(AZ150="+",(норми!$X$4)*(P150*G150),""),"")</f>
        <v/>
      </c>
      <c r="BB150" s="43"/>
      <c r="BC150" s="60" t="str">
        <f>IF(P150&gt;0,IF(BB150="+",(норми!$Z$4)*(P150*F150),""),"")</f>
        <v/>
      </c>
      <c r="BD150" s="61"/>
      <c r="BE150" s="60">
        <f t="shared" si="21"/>
        <v>0</v>
      </c>
      <c r="BF150" s="44">
        <f t="shared" si="22"/>
        <v>0</v>
      </c>
    </row>
    <row r="151" spans="1:58" hidden="1" outlineLevel="1" x14ac:dyDescent="0.2">
      <c r="A151" s="20">
        <v>30</v>
      </c>
      <c r="B151" s="21"/>
      <c r="C151" s="21"/>
      <c r="D151" s="48"/>
      <c r="E151" s="21"/>
      <c r="F151" s="21"/>
      <c r="G151" s="21"/>
      <c r="H151" s="21"/>
      <c r="I151" s="21"/>
      <c r="J151" s="20"/>
      <c r="K151" s="22"/>
      <c r="L151" s="22"/>
      <c r="M151" s="22"/>
      <c r="N151" s="22"/>
      <c r="O151" s="22"/>
      <c r="P151" s="21"/>
      <c r="Q151" s="22"/>
      <c r="R151" s="22"/>
      <c r="S151" s="22"/>
      <c r="T151" s="22"/>
      <c r="U151" s="22"/>
      <c r="V151" s="22"/>
      <c r="W151" s="22"/>
      <c r="X151" s="48"/>
      <c r="Y151" s="23"/>
      <c r="Z151" s="59">
        <f t="shared" si="23"/>
        <v>0</v>
      </c>
      <c r="AA151" s="60">
        <f t="shared" si="24"/>
        <v>0</v>
      </c>
      <c r="AB151" s="60">
        <f t="shared" si="25"/>
        <v>0</v>
      </c>
      <c r="AC151" s="60">
        <f t="shared" si="26"/>
        <v>0</v>
      </c>
      <c r="AD151" s="60">
        <f>IF(D151&lt;=4,O151+((O151*(норми!$E$6))/100),O151+((O151*(норми!$E$7))/100))</f>
        <v>0</v>
      </c>
      <c r="AE151" s="113">
        <f>IFERROR(IF(P151&gt;0,0,ROUNDUP(норми!$F$4*G151,0)),"")</f>
        <v>0</v>
      </c>
      <c r="AF151" s="61"/>
      <c r="AG151" s="61"/>
      <c r="AH151" s="61"/>
      <c r="AI151" s="60">
        <f>IF(X151&gt;0,(X151*(норми!$J$4*F151)),0)</f>
        <v>0</v>
      </c>
      <c r="AJ151" s="60">
        <f>IF(V151="фах",норми!$K$4*F151,0)</f>
        <v>0</v>
      </c>
      <c r="AK151" s="60">
        <f>IF(V151="заг",норми!$L$4*F151,0)</f>
        <v>0</v>
      </c>
      <c r="AL151" s="60">
        <f>IF(W151="фах",норми!$M$4*F151,0)</f>
        <v>0</v>
      </c>
      <c r="AM151" s="60">
        <f>IF(W151="заг",норми!$N$4*F151,0)</f>
        <v>0</v>
      </c>
      <c r="AN151" s="60">
        <f>IF(T151&gt;0,G151*норми!$O$4,0)</f>
        <v>0</v>
      </c>
      <c r="AO151" s="60">
        <f>IF(U151&gt;0,G151*норми!$P$4,0)</f>
        <v>0</v>
      </c>
      <c r="AP151" s="60">
        <f>IF(U151="е.п.",ROUNDUP(G151*норми!$Q$4,0),0)</f>
        <v>0</v>
      </c>
      <c r="AQ151" s="60">
        <f>IF(U151="е.у.",ROUNDUP(G151*норми!$R$4,0),0)</f>
        <v>0</v>
      </c>
      <c r="AR151" s="113">
        <f>IF(R151="дп/др.(б)",ROUNDUP((F151*норми!$S$4)+(((норми!$S$10+норми!$S$11)*норми!$S$9)*F151),0),0)</f>
        <v>0</v>
      </c>
      <c r="AS151" s="60">
        <f>IF(S151="аб",ROUNDUP((норми!$T$4*G151)+(норми!$S$11*(норми!$T$9*F151)),0),0)</f>
        <v>0</v>
      </c>
      <c r="AT151" s="113">
        <f>IF(R151="дп/др.(м)",ROUNDUP((F151*норми!$U$4)+(((норми!$U$10+норми!$U$11)*норми!$U$9)*F151),0),0)</f>
        <v>0</v>
      </c>
      <c r="AU151" s="60">
        <f>IF(S151="ам",ROUNDUP((норми!$V$4*G151)+(норми!$U$11*(норми!$V$9*F151)),0),0)</f>
        <v>0</v>
      </c>
      <c r="AV151" s="43"/>
      <c r="AW151" s="60" t="str">
        <f t="shared" si="20"/>
        <v/>
      </c>
      <c r="AX151" s="43"/>
      <c r="AY151" s="60" t="str">
        <f>IF(P151&gt;0,IF(AX151="+",(норми!$X$4)*(P151*G151),""),"")</f>
        <v/>
      </c>
      <c r="AZ151" s="43"/>
      <c r="BA151" s="60" t="str">
        <f>IF(P151&gt;0,IF(AZ151="+",(норми!$X$4)*(P151*G151),""),"")</f>
        <v/>
      </c>
      <c r="BB151" s="43"/>
      <c r="BC151" s="60" t="str">
        <f>IF(P151&gt;0,IF(BB151="+",(норми!$Z$4)*(P151*F151),""),"")</f>
        <v/>
      </c>
      <c r="BD151" s="61"/>
      <c r="BE151" s="60">
        <f t="shared" si="21"/>
        <v>0</v>
      </c>
      <c r="BF151" s="44">
        <f t="shared" si="22"/>
        <v>0</v>
      </c>
    </row>
    <row r="152" spans="1:58" hidden="1" outlineLevel="1" x14ac:dyDescent="0.2">
      <c r="A152" s="20">
        <v>31</v>
      </c>
      <c r="B152" s="21"/>
      <c r="C152" s="21"/>
      <c r="D152" s="48"/>
      <c r="E152" s="21"/>
      <c r="F152" s="21"/>
      <c r="G152" s="21"/>
      <c r="H152" s="21"/>
      <c r="I152" s="21"/>
      <c r="J152" s="20"/>
      <c r="K152" s="22"/>
      <c r="L152" s="22"/>
      <c r="M152" s="22"/>
      <c r="N152" s="22"/>
      <c r="O152" s="22"/>
      <c r="P152" s="21"/>
      <c r="Q152" s="22"/>
      <c r="R152" s="22"/>
      <c r="S152" s="22"/>
      <c r="T152" s="22"/>
      <c r="U152" s="22"/>
      <c r="V152" s="22"/>
      <c r="W152" s="22"/>
      <c r="X152" s="48"/>
      <c r="Y152" s="23"/>
      <c r="Z152" s="59">
        <f t="shared" si="23"/>
        <v>0</v>
      </c>
      <c r="AA152" s="60">
        <f t="shared" si="24"/>
        <v>0</v>
      </c>
      <c r="AB152" s="60">
        <f t="shared" si="25"/>
        <v>0</v>
      </c>
      <c r="AC152" s="60">
        <f t="shared" si="26"/>
        <v>0</v>
      </c>
      <c r="AD152" s="60">
        <f>IF(D152&lt;=4,O152+((O152*(норми!$E$6))/100),O152+((O152*(норми!$E$7))/100))</f>
        <v>0</v>
      </c>
      <c r="AE152" s="113">
        <f>IFERROR(IF(P152&gt;0,0,ROUNDUP(норми!$F$4*G152,0)),"")</f>
        <v>0</v>
      </c>
      <c r="AF152" s="61"/>
      <c r="AG152" s="61"/>
      <c r="AH152" s="61"/>
      <c r="AI152" s="60">
        <f>IF(X152&gt;0,(X152*(норми!$J$4*F152)),0)</f>
        <v>0</v>
      </c>
      <c r="AJ152" s="60">
        <f>IF(V152="фах",норми!$K$4*F152,0)</f>
        <v>0</v>
      </c>
      <c r="AK152" s="60">
        <f>IF(V152="заг",норми!$L$4*F152,0)</f>
        <v>0</v>
      </c>
      <c r="AL152" s="60">
        <f>IF(W152="фах",норми!$M$4*F152,0)</f>
        <v>0</v>
      </c>
      <c r="AM152" s="60">
        <f>IF(W152="заг",норми!$N$4*F152,0)</f>
        <v>0</v>
      </c>
      <c r="AN152" s="60">
        <f>IF(T152&gt;0,G152*норми!$O$4,0)</f>
        <v>0</v>
      </c>
      <c r="AO152" s="60">
        <f>IF(U152&gt;0,G152*норми!$P$4,0)</f>
        <v>0</v>
      </c>
      <c r="AP152" s="60">
        <f>IF(U152="е.п.",ROUNDUP(G152*норми!$Q$4,0),0)</f>
        <v>0</v>
      </c>
      <c r="AQ152" s="60">
        <f>IF(U152="е.у.",ROUNDUP(G152*норми!$R$4,0),0)</f>
        <v>0</v>
      </c>
      <c r="AR152" s="113">
        <f>IF(R152="дп/др.(б)",ROUNDUP((F152*норми!$S$4)+(((норми!$S$10+норми!$S$11)*норми!$S$9)*F152),0),0)</f>
        <v>0</v>
      </c>
      <c r="AS152" s="60">
        <f>IF(S152="аб",ROUNDUP((норми!$T$4*G152)+(норми!$S$11*(норми!$T$9*F152)),0),0)</f>
        <v>0</v>
      </c>
      <c r="AT152" s="113">
        <f>IF(R152="дп/др.(м)",ROUNDUP((F152*норми!$U$4)+(((норми!$U$10+норми!$U$11)*норми!$U$9)*F152),0),0)</f>
        <v>0</v>
      </c>
      <c r="AU152" s="60">
        <f>IF(S152="ам",ROUNDUP((норми!$V$4*G152)+(норми!$U$11*(норми!$V$9*F152)),0),0)</f>
        <v>0</v>
      </c>
      <c r="AV152" s="43"/>
      <c r="AW152" s="60" t="str">
        <f t="shared" si="20"/>
        <v/>
      </c>
      <c r="AX152" s="43"/>
      <c r="AY152" s="60" t="str">
        <f>IF(P152&gt;0,IF(AX152="+",(норми!$X$4)*(P152*G152),""),"")</f>
        <v/>
      </c>
      <c r="AZ152" s="43"/>
      <c r="BA152" s="60" t="str">
        <f>IF(P152&gt;0,IF(AZ152="+",(норми!$X$4)*(P152*G152),""),"")</f>
        <v/>
      </c>
      <c r="BB152" s="43"/>
      <c r="BC152" s="60" t="str">
        <f>IF(P152&gt;0,IF(BB152="+",(норми!$Z$4)*(P152*F152),""),"")</f>
        <v/>
      </c>
      <c r="BD152" s="61"/>
      <c r="BE152" s="60">
        <f t="shared" si="21"/>
        <v>0</v>
      </c>
      <c r="BF152" s="44">
        <f t="shared" si="22"/>
        <v>0</v>
      </c>
    </row>
    <row r="153" spans="1:58" hidden="1" outlineLevel="1" x14ac:dyDescent="0.2">
      <c r="A153" s="20">
        <v>32</v>
      </c>
      <c r="B153" s="21"/>
      <c r="C153" s="21"/>
      <c r="D153" s="48"/>
      <c r="E153" s="21"/>
      <c r="F153" s="21"/>
      <c r="G153" s="21"/>
      <c r="H153" s="21"/>
      <c r="I153" s="21"/>
      <c r="J153" s="20"/>
      <c r="K153" s="22"/>
      <c r="L153" s="22"/>
      <c r="M153" s="22"/>
      <c r="N153" s="22"/>
      <c r="O153" s="22"/>
      <c r="P153" s="21"/>
      <c r="Q153" s="22"/>
      <c r="R153" s="22"/>
      <c r="S153" s="22"/>
      <c r="T153" s="22"/>
      <c r="U153" s="22"/>
      <c r="V153" s="22"/>
      <c r="W153" s="22"/>
      <c r="X153" s="48"/>
      <c r="Y153" s="23"/>
      <c r="Z153" s="59">
        <f t="shared" si="23"/>
        <v>0</v>
      </c>
      <c r="AA153" s="60">
        <f t="shared" si="24"/>
        <v>0</v>
      </c>
      <c r="AB153" s="60">
        <f t="shared" si="25"/>
        <v>0</v>
      </c>
      <c r="AC153" s="60">
        <f t="shared" si="26"/>
        <v>0</v>
      </c>
      <c r="AD153" s="60">
        <f>IF(D153&lt;=4,O153+((O153*(норми!$E$6))/100),O153+((O153*(норми!$E$7))/100))</f>
        <v>0</v>
      </c>
      <c r="AE153" s="113">
        <f>IFERROR(IF(P153&gt;0,0,ROUNDUP(норми!$F$4*G153,0)),"")</f>
        <v>0</v>
      </c>
      <c r="AF153" s="61"/>
      <c r="AG153" s="61"/>
      <c r="AH153" s="61"/>
      <c r="AI153" s="60">
        <f>IF(X153&gt;0,(X153*(норми!$J$4*F153)),0)</f>
        <v>0</v>
      </c>
      <c r="AJ153" s="60">
        <f>IF(V153="фах",норми!$K$4*F153,0)</f>
        <v>0</v>
      </c>
      <c r="AK153" s="60">
        <f>IF(V153="заг",норми!$L$4*F153,0)</f>
        <v>0</v>
      </c>
      <c r="AL153" s="60">
        <f>IF(W153="фах",норми!$M$4*F153,0)</f>
        <v>0</v>
      </c>
      <c r="AM153" s="60">
        <f>IF(W153="заг",норми!$N$4*F153,0)</f>
        <v>0</v>
      </c>
      <c r="AN153" s="60">
        <f>IF(T153&gt;0,G153*норми!$O$4,0)</f>
        <v>0</v>
      </c>
      <c r="AO153" s="60">
        <f>IF(U153&gt;0,G153*норми!$P$4,0)</f>
        <v>0</v>
      </c>
      <c r="AP153" s="60">
        <f>IF(U153="е.п.",ROUNDUP(G153*норми!$Q$4,0),0)</f>
        <v>0</v>
      </c>
      <c r="AQ153" s="60">
        <f>IF(U153="е.у.",ROUNDUP(G153*норми!$R$4,0),0)</f>
        <v>0</v>
      </c>
      <c r="AR153" s="113">
        <f>IF(R153="дп/др.(б)",ROUNDUP((F153*норми!$S$4)+(((норми!$S$10+норми!$S$11)*норми!$S$9)*F153),0),0)</f>
        <v>0</v>
      </c>
      <c r="AS153" s="60">
        <f>IF(S153="аб",ROUNDUP((норми!$T$4*G153)+(норми!$S$11*(норми!$T$9*F153)),0),0)</f>
        <v>0</v>
      </c>
      <c r="AT153" s="113">
        <f>IF(R153="дп/др.(м)",ROUNDUP((F153*норми!$U$4)+(((норми!$U$10+норми!$U$11)*норми!$U$9)*F153),0),0)</f>
        <v>0</v>
      </c>
      <c r="AU153" s="60">
        <f>IF(S153="ам",ROUNDUP((норми!$V$4*G153)+(норми!$U$11*(норми!$V$9*F153)),0),0)</f>
        <v>0</v>
      </c>
      <c r="AV153" s="43"/>
      <c r="AW153" s="60" t="str">
        <f t="shared" si="20"/>
        <v/>
      </c>
      <c r="AX153" s="43"/>
      <c r="AY153" s="60" t="str">
        <f>IF(P153&gt;0,IF(AX153="+",(норми!$X$4)*(P153*G153),""),"")</f>
        <v/>
      </c>
      <c r="AZ153" s="43"/>
      <c r="BA153" s="60" t="str">
        <f>IF(P153&gt;0,IF(AZ153="+",(норми!$X$4)*(P153*G153),""),"")</f>
        <v/>
      </c>
      <c r="BB153" s="43"/>
      <c r="BC153" s="60" t="str">
        <f>IF(P153&gt;0,IF(BB153="+",(норми!$Z$4)*(P153*F153),""),"")</f>
        <v/>
      </c>
      <c r="BD153" s="61"/>
      <c r="BE153" s="60">
        <f t="shared" si="21"/>
        <v>0</v>
      </c>
      <c r="BF153" s="44">
        <f t="shared" si="22"/>
        <v>0</v>
      </c>
    </row>
    <row r="154" spans="1:58" hidden="1" outlineLevel="1" x14ac:dyDescent="0.2">
      <c r="A154" s="20">
        <v>33</v>
      </c>
      <c r="B154" s="21"/>
      <c r="C154" s="21"/>
      <c r="D154" s="48"/>
      <c r="E154" s="21"/>
      <c r="F154" s="21"/>
      <c r="G154" s="21"/>
      <c r="H154" s="21"/>
      <c r="I154" s="21"/>
      <c r="J154" s="20"/>
      <c r="K154" s="22"/>
      <c r="L154" s="22"/>
      <c r="M154" s="22"/>
      <c r="N154" s="22"/>
      <c r="O154" s="22"/>
      <c r="P154" s="21"/>
      <c r="Q154" s="22"/>
      <c r="R154" s="22"/>
      <c r="S154" s="22"/>
      <c r="T154" s="22"/>
      <c r="U154" s="22"/>
      <c r="V154" s="22"/>
      <c r="W154" s="22"/>
      <c r="X154" s="48"/>
      <c r="Y154" s="23"/>
      <c r="Z154" s="59">
        <f t="shared" si="23"/>
        <v>0</v>
      </c>
      <c r="AA154" s="60">
        <f t="shared" si="24"/>
        <v>0</v>
      </c>
      <c r="AB154" s="60">
        <f t="shared" si="25"/>
        <v>0</v>
      </c>
      <c r="AC154" s="60">
        <f t="shared" si="26"/>
        <v>0</v>
      </c>
      <c r="AD154" s="60">
        <f>IF(D154&lt;=4,O154+((O154*(норми!$E$6))/100),O154+((O154*(норми!$E$7))/100))</f>
        <v>0</v>
      </c>
      <c r="AE154" s="113">
        <f>IFERROR(IF(P154&gt;0,0,ROUNDUP(норми!$F$4*G154,0)),"")</f>
        <v>0</v>
      </c>
      <c r="AF154" s="61"/>
      <c r="AG154" s="61"/>
      <c r="AH154" s="61"/>
      <c r="AI154" s="60">
        <f>IF(X154&gt;0,(X154*(норми!$J$4*F154)),0)</f>
        <v>0</v>
      </c>
      <c r="AJ154" s="60">
        <f>IF(V154="фах",норми!$K$4*F154,0)</f>
        <v>0</v>
      </c>
      <c r="AK154" s="60">
        <f>IF(V154="заг",норми!$L$4*F154,0)</f>
        <v>0</v>
      </c>
      <c r="AL154" s="60">
        <f>IF(W154="фах",норми!$M$4*F154,0)</f>
        <v>0</v>
      </c>
      <c r="AM154" s="60">
        <f>IF(W154="заг",норми!$N$4*F154,0)</f>
        <v>0</v>
      </c>
      <c r="AN154" s="60">
        <f>IF(T154&gt;0,G154*норми!$O$4,0)</f>
        <v>0</v>
      </c>
      <c r="AO154" s="60">
        <f>IF(U154&gt;0,G154*норми!$P$4,0)</f>
        <v>0</v>
      </c>
      <c r="AP154" s="60">
        <f>IF(U154="е.п.",ROUNDUP(G154*норми!$Q$4,0),0)</f>
        <v>0</v>
      </c>
      <c r="AQ154" s="60">
        <f>IF(U154="е.у.",ROUNDUP(G154*норми!$R$4,0),0)</f>
        <v>0</v>
      </c>
      <c r="AR154" s="113">
        <f>IF(R154="дп/др.(б)",ROUNDUP((F154*норми!$S$4)+(((норми!$S$10+норми!$S$11)*норми!$S$9)*F154),0),0)</f>
        <v>0</v>
      </c>
      <c r="AS154" s="60">
        <f>IF(S154="аб",ROUNDUP((норми!$T$4*G154)+(норми!$S$11*(норми!$T$9*F154)),0),0)</f>
        <v>0</v>
      </c>
      <c r="AT154" s="113">
        <f>IF(R154="дп/др.(м)",ROUNDUP((F154*норми!$U$4)+(((норми!$U$10+норми!$U$11)*норми!$U$9)*F154),0),0)</f>
        <v>0</v>
      </c>
      <c r="AU154" s="60">
        <f>IF(S154="ам",ROUNDUP((норми!$V$4*G154)+(норми!$U$11*(норми!$V$9*F154)),0),0)</f>
        <v>0</v>
      </c>
      <c r="AV154" s="43"/>
      <c r="AW154" s="60" t="str">
        <f t="shared" si="20"/>
        <v/>
      </c>
      <c r="AX154" s="43"/>
      <c r="AY154" s="60" t="str">
        <f>IF(P154&gt;0,IF(AX154="+",(норми!$X$4)*(P154*G154),""),"")</f>
        <v/>
      </c>
      <c r="AZ154" s="43"/>
      <c r="BA154" s="60" t="str">
        <f>IF(P154&gt;0,IF(AZ154="+",(норми!$X$4)*(P154*G154),""),"")</f>
        <v/>
      </c>
      <c r="BB154" s="43"/>
      <c r="BC154" s="60" t="str">
        <f>IF(P154&gt;0,IF(BB154="+",(норми!$Z$4)*(P154*F154),""),"")</f>
        <v/>
      </c>
      <c r="BD154" s="61"/>
      <c r="BE154" s="60">
        <f t="shared" ref="BE154:BE185" si="27">Y154</f>
        <v>0</v>
      </c>
      <c r="BF154" s="44">
        <f t="shared" ref="BF154:BF185" si="28">IFERROR(SUM(Z154:BE154),"")</f>
        <v>0</v>
      </c>
    </row>
    <row r="155" spans="1:58" hidden="1" outlineLevel="1" x14ac:dyDescent="0.2">
      <c r="A155" s="20">
        <v>34</v>
      </c>
      <c r="B155" s="21"/>
      <c r="C155" s="21"/>
      <c r="D155" s="48"/>
      <c r="E155" s="21"/>
      <c r="F155" s="21"/>
      <c r="G155" s="21"/>
      <c r="H155" s="21"/>
      <c r="I155" s="21"/>
      <c r="J155" s="20"/>
      <c r="K155" s="22"/>
      <c r="L155" s="22"/>
      <c r="M155" s="22"/>
      <c r="N155" s="22"/>
      <c r="O155" s="22"/>
      <c r="P155" s="21"/>
      <c r="Q155" s="22"/>
      <c r="R155" s="22"/>
      <c r="S155" s="22"/>
      <c r="T155" s="22"/>
      <c r="U155" s="22"/>
      <c r="V155" s="22"/>
      <c r="W155" s="22"/>
      <c r="X155" s="48"/>
      <c r="Y155" s="23"/>
      <c r="Z155" s="59">
        <f t="shared" si="23"/>
        <v>0</v>
      </c>
      <c r="AA155" s="60">
        <f t="shared" si="24"/>
        <v>0</v>
      </c>
      <c r="AB155" s="60">
        <f t="shared" si="25"/>
        <v>0</v>
      </c>
      <c r="AC155" s="60">
        <f t="shared" si="26"/>
        <v>0</v>
      </c>
      <c r="AD155" s="60">
        <f>IF(D155&lt;=4,O155+((O155*(норми!$E$6))/100),O155+((O155*(норми!$E$7))/100))</f>
        <v>0</v>
      </c>
      <c r="AE155" s="113">
        <f>IFERROR(IF(P155&gt;0,0,ROUNDUP(норми!$F$4*G155,0)),"")</f>
        <v>0</v>
      </c>
      <c r="AF155" s="61"/>
      <c r="AG155" s="61"/>
      <c r="AH155" s="61"/>
      <c r="AI155" s="60">
        <f>IF(X155&gt;0,(X155*(норми!$J$4*F155)),0)</f>
        <v>0</v>
      </c>
      <c r="AJ155" s="60">
        <f>IF(V155="фах",норми!$K$4*F155,0)</f>
        <v>0</v>
      </c>
      <c r="AK155" s="60">
        <f>IF(V155="заг",норми!$L$4*F155,0)</f>
        <v>0</v>
      </c>
      <c r="AL155" s="60">
        <f>IF(W155="фах",норми!$M$4*F155,0)</f>
        <v>0</v>
      </c>
      <c r="AM155" s="60">
        <f>IF(W155="заг",норми!$N$4*F155,0)</f>
        <v>0</v>
      </c>
      <c r="AN155" s="60">
        <f>IF(T155&gt;0,G155*норми!$O$4,0)</f>
        <v>0</v>
      </c>
      <c r="AO155" s="60">
        <f>IF(U155&gt;0,G155*норми!$P$4,0)</f>
        <v>0</v>
      </c>
      <c r="AP155" s="60">
        <f>IF(U155="е.п.",ROUNDUP(G155*норми!$Q$4,0),0)</f>
        <v>0</v>
      </c>
      <c r="AQ155" s="60">
        <f>IF(U155="е.у.",ROUNDUP(G155*норми!$R$4,0),0)</f>
        <v>0</v>
      </c>
      <c r="AR155" s="113">
        <f>IF(R155="дп/др.(б)",ROUNDUP((F155*норми!$S$4)+(((норми!$S$10+норми!$S$11)*норми!$S$9)*F155),0),0)</f>
        <v>0</v>
      </c>
      <c r="AS155" s="60">
        <f>IF(S155="аб",ROUNDUP((норми!$T$4*G155)+(норми!$S$11*(норми!$T$9*F155)),0),0)</f>
        <v>0</v>
      </c>
      <c r="AT155" s="113">
        <f>IF(R155="дп/др.(м)",ROUNDUP((F155*норми!$U$4)+(((норми!$U$10+норми!$U$11)*норми!$U$9)*F155),0),0)</f>
        <v>0</v>
      </c>
      <c r="AU155" s="60">
        <f>IF(S155="ам",ROUNDUP((норми!$V$4*G155)+(норми!$U$11*(норми!$V$9*F155)),0),0)</f>
        <v>0</v>
      </c>
      <c r="AV155" s="43"/>
      <c r="AW155" s="60" t="str">
        <f t="shared" si="20"/>
        <v/>
      </c>
      <c r="AX155" s="43"/>
      <c r="AY155" s="60" t="str">
        <f>IF(P155&gt;0,IF(AX155="+",(норми!$X$4)*(P155*G155),""),"")</f>
        <v/>
      </c>
      <c r="AZ155" s="43"/>
      <c r="BA155" s="60" t="str">
        <f>IF(P155&gt;0,IF(AZ155="+",(норми!$X$4)*(P155*G155),""),"")</f>
        <v/>
      </c>
      <c r="BB155" s="43"/>
      <c r="BC155" s="60" t="str">
        <f>IF(P155&gt;0,IF(BB155="+",(норми!$Z$4)*(P155*F155),""),"")</f>
        <v/>
      </c>
      <c r="BD155" s="61"/>
      <c r="BE155" s="60">
        <f t="shared" si="27"/>
        <v>0</v>
      </c>
      <c r="BF155" s="44">
        <f t="shared" si="28"/>
        <v>0</v>
      </c>
    </row>
    <row r="156" spans="1:58" hidden="1" outlineLevel="1" x14ac:dyDescent="0.2">
      <c r="A156" s="20">
        <v>35</v>
      </c>
      <c r="B156" s="21"/>
      <c r="C156" s="21"/>
      <c r="D156" s="48"/>
      <c r="E156" s="21"/>
      <c r="F156" s="21"/>
      <c r="G156" s="21"/>
      <c r="H156" s="21"/>
      <c r="I156" s="21"/>
      <c r="J156" s="20"/>
      <c r="K156" s="22"/>
      <c r="L156" s="22"/>
      <c r="M156" s="22"/>
      <c r="N156" s="22"/>
      <c r="O156" s="22"/>
      <c r="P156" s="21"/>
      <c r="Q156" s="22"/>
      <c r="R156" s="22"/>
      <c r="S156" s="22"/>
      <c r="T156" s="22"/>
      <c r="U156" s="22"/>
      <c r="V156" s="22"/>
      <c r="W156" s="22"/>
      <c r="X156" s="48"/>
      <c r="Y156" s="23"/>
      <c r="Z156" s="59">
        <f t="shared" si="23"/>
        <v>0</v>
      </c>
      <c r="AA156" s="60">
        <f t="shared" si="24"/>
        <v>0</v>
      </c>
      <c r="AB156" s="60">
        <f t="shared" si="25"/>
        <v>0</v>
      </c>
      <c r="AC156" s="60">
        <f t="shared" si="26"/>
        <v>0</v>
      </c>
      <c r="AD156" s="60">
        <f>IF(D156&lt;=4,O156+((O156*(норми!$E$6))/100),O156+((O156*(норми!$E$7))/100))</f>
        <v>0</v>
      </c>
      <c r="AE156" s="113">
        <f>IFERROR(IF(P156&gt;0,0,ROUNDUP(норми!$F$4*G156,0)),"")</f>
        <v>0</v>
      </c>
      <c r="AF156" s="61"/>
      <c r="AG156" s="61"/>
      <c r="AH156" s="61"/>
      <c r="AI156" s="60">
        <f>IF(X156&gt;0,(X156*(норми!$J$4*F156)),0)</f>
        <v>0</v>
      </c>
      <c r="AJ156" s="60">
        <f>IF(V156="фах",норми!$K$4*F156,0)</f>
        <v>0</v>
      </c>
      <c r="AK156" s="60">
        <f>IF(V156="заг",норми!$L$4*F156,0)</f>
        <v>0</v>
      </c>
      <c r="AL156" s="60">
        <f>IF(W156="фах",норми!$M$4*F156,0)</f>
        <v>0</v>
      </c>
      <c r="AM156" s="60">
        <f>IF(W156="заг",норми!$N$4*F156,0)</f>
        <v>0</v>
      </c>
      <c r="AN156" s="60">
        <f>IF(T156&gt;0,G156*норми!$O$4,0)</f>
        <v>0</v>
      </c>
      <c r="AO156" s="60">
        <f>IF(U156&gt;0,G156*норми!$P$4,0)</f>
        <v>0</v>
      </c>
      <c r="AP156" s="60">
        <f>IF(U156="е.п.",ROUNDUP(G156*норми!$Q$4,0),0)</f>
        <v>0</v>
      </c>
      <c r="AQ156" s="60">
        <f>IF(U156="е.у.",ROUNDUP(G156*норми!$R$4,0),0)</f>
        <v>0</v>
      </c>
      <c r="AR156" s="113">
        <f>IF(R156="дп/др.(б)",ROUNDUP((F156*норми!$S$4)+(((норми!$S$10+норми!$S$11)*норми!$S$9)*F156),0),0)</f>
        <v>0</v>
      </c>
      <c r="AS156" s="60">
        <f>IF(S156="аб",ROUNDUP((норми!$T$4*G156)+(норми!$S$11*(норми!$T$9*F156)),0),0)</f>
        <v>0</v>
      </c>
      <c r="AT156" s="113">
        <f>IF(R156="дп/др.(м)",ROUNDUP((F156*норми!$U$4)+(((норми!$U$10+норми!$U$11)*норми!$U$9)*F156),0),0)</f>
        <v>0</v>
      </c>
      <c r="AU156" s="60">
        <f>IF(S156="ам",ROUNDUP((норми!$V$4*G156)+(норми!$U$11*(норми!$V$9*F156)),0),0)</f>
        <v>0</v>
      </c>
      <c r="AV156" s="43"/>
      <c r="AW156" s="60" t="str">
        <f t="shared" si="20"/>
        <v/>
      </c>
      <c r="AX156" s="43"/>
      <c r="AY156" s="60" t="str">
        <f>IF(P156&gt;0,IF(AX156="+",(норми!$X$4)*(P156*G156),""),"")</f>
        <v/>
      </c>
      <c r="AZ156" s="43"/>
      <c r="BA156" s="60" t="str">
        <f>IF(P156&gt;0,IF(AZ156="+",(норми!$X$4)*(P156*G156),""),"")</f>
        <v/>
      </c>
      <c r="BB156" s="43"/>
      <c r="BC156" s="60" t="str">
        <f>IF(P156&gt;0,IF(BB156="+",(норми!$Z$4)*(P156*F156),""),"")</f>
        <v/>
      </c>
      <c r="BD156" s="61"/>
      <c r="BE156" s="60">
        <f t="shared" si="27"/>
        <v>0</v>
      </c>
      <c r="BF156" s="44">
        <f t="shared" si="28"/>
        <v>0</v>
      </c>
    </row>
    <row r="157" spans="1:58" hidden="1" outlineLevel="1" x14ac:dyDescent="0.2">
      <c r="A157" s="20">
        <v>36</v>
      </c>
      <c r="B157" s="21"/>
      <c r="C157" s="21"/>
      <c r="D157" s="48"/>
      <c r="E157" s="21"/>
      <c r="F157" s="21"/>
      <c r="G157" s="21"/>
      <c r="H157" s="21"/>
      <c r="I157" s="21"/>
      <c r="J157" s="20"/>
      <c r="K157" s="22"/>
      <c r="L157" s="22"/>
      <c r="M157" s="22"/>
      <c r="N157" s="22"/>
      <c r="O157" s="22"/>
      <c r="P157" s="21"/>
      <c r="Q157" s="22"/>
      <c r="R157" s="22"/>
      <c r="S157" s="22"/>
      <c r="T157" s="22"/>
      <c r="U157" s="22"/>
      <c r="V157" s="22"/>
      <c r="W157" s="22"/>
      <c r="X157" s="48"/>
      <c r="Y157" s="23"/>
      <c r="Z157" s="59">
        <f t="shared" si="23"/>
        <v>0</v>
      </c>
      <c r="AA157" s="60">
        <f t="shared" si="24"/>
        <v>0</v>
      </c>
      <c r="AB157" s="60">
        <f t="shared" si="25"/>
        <v>0</v>
      </c>
      <c r="AC157" s="60">
        <f t="shared" si="26"/>
        <v>0</v>
      </c>
      <c r="AD157" s="60">
        <f>IF(D157&lt;=4,O157+((O157*(норми!$E$6))/100),O157+((O157*(норми!$E$7))/100))</f>
        <v>0</v>
      </c>
      <c r="AE157" s="113">
        <f>IFERROR(IF(P157&gt;0,0,ROUNDUP(норми!$F$4*G157,0)),"")</f>
        <v>0</v>
      </c>
      <c r="AF157" s="61"/>
      <c r="AG157" s="61"/>
      <c r="AH157" s="61"/>
      <c r="AI157" s="60">
        <f>IF(X157&gt;0,(X157*(норми!$J$4*F157)),0)</f>
        <v>0</v>
      </c>
      <c r="AJ157" s="60">
        <f>IF(V157="фах",норми!$K$4*F157,0)</f>
        <v>0</v>
      </c>
      <c r="AK157" s="60">
        <f>IF(V157="заг",норми!$L$4*F157,0)</f>
        <v>0</v>
      </c>
      <c r="AL157" s="60">
        <f>IF(W157="фах",норми!$M$4*F157,0)</f>
        <v>0</v>
      </c>
      <c r="AM157" s="60">
        <f>IF(W157="заг",норми!$N$4*F157,0)</f>
        <v>0</v>
      </c>
      <c r="AN157" s="60">
        <f>IF(T157&gt;0,G157*норми!$O$4,0)</f>
        <v>0</v>
      </c>
      <c r="AO157" s="60">
        <f>IF(U157&gt;0,G157*норми!$P$4,0)</f>
        <v>0</v>
      </c>
      <c r="AP157" s="60">
        <f>IF(U157="е.п.",ROUNDUP(G157*норми!$Q$4,0),0)</f>
        <v>0</v>
      </c>
      <c r="AQ157" s="60">
        <f>IF(U157="е.у.",ROUNDUP(G157*норми!$R$4,0),0)</f>
        <v>0</v>
      </c>
      <c r="AR157" s="113">
        <f>IF(R157="дп/др.(б)",ROUNDUP((F157*норми!$S$4)+(((норми!$S$10+норми!$S$11)*норми!$S$9)*F157),0),0)</f>
        <v>0</v>
      </c>
      <c r="AS157" s="60">
        <f>IF(S157="аб",ROUNDUP((норми!$T$4*G157)+(норми!$S$11*(норми!$T$9*F157)),0),0)</f>
        <v>0</v>
      </c>
      <c r="AT157" s="113">
        <f>IF(R157="дп/др.(м)",ROUNDUP((F157*норми!$U$4)+(((норми!$U$10+норми!$U$11)*норми!$U$9)*F157),0),0)</f>
        <v>0</v>
      </c>
      <c r="AU157" s="60">
        <f>IF(S157="ам",ROUNDUP((норми!$V$4*G157)+(норми!$U$11*(норми!$V$9*F157)),0),0)</f>
        <v>0</v>
      </c>
      <c r="AV157" s="43"/>
      <c r="AW157" s="60" t="str">
        <f t="shared" si="20"/>
        <v/>
      </c>
      <c r="AX157" s="43"/>
      <c r="AY157" s="60" t="str">
        <f>IF(P157&gt;0,IF(AX157="+",(норми!$X$4)*(P157*G157),""),"")</f>
        <v/>
      </c>
      <c r="AZ157" s="43"/>
      <c r="BA157" s="60" t="str">
        <f>IF(P157&gt;0,IF(AZ157="+",(норми!$X$4)*(P157*G157),""),"")</f>
        <v/>
      </c>
      <c r="BB157" s="43"/>
      <c r="BC157" s="60" t="str">
        <f>IF(P157&gt;0,IF(BB157="+",(норми!$Z$4)*(P157*F157),""),"")</f>
        <v/>
      </c>
      <c r="BD157" s="61"/>
      <c r="BE157" s="60">
        <f t="shared" si="27"/>
        <v>0</v>
      </c>
      <c r="BF157" s="44">
        <f t="shared" si="28"/>
        <v>0</v>
      </c>
    </row>
    <row r="158" spans="1:58" hidden="1" outlineLevel="1" x14ac:dyDescent="0.2">
      <c r="A158" s="20">
        <v>37</v>
      </c>
      <c r="B158" s="21"/>
      <c r="C158" s="21"/>
      <c r="D158" s="48"/>
      <c r="E158" s="21"/>
      <c r="F158" s="21"/>
      <c r="G158" s="21"/>
      <c r="H158" s="21"/>
      <c r="I158" s="21"/>
      <c r="J158" s="20"/>
      <c r="K158" s="22"/>
      <c r="L158" s="22"/>
      <c r="M158" s="22"/>
      <c r="N158" s="22"/>
      <c r="O158" s="22"/>
      <c r="P158" s="21"/>
      <c r="Q158" s="22"/>
      <c r="R158" s="22"/>
      <c r="S158" s="22"/>
      <c r="T158" s="22"/>
      <c r="U158" s="22"/>
      <c r="V158" s="22"/>
      <c r="W158" s="22"/>
      <c r="X158" s="48"/>
      <c r="Y158" s="23"/>
      <c r="Z158" s="59">
        <f t="shared" si="23"/>
        <v>0</v>
      </c>
      <c r="AA158" s="60">
        <f t="shared" si="24"/>
        <v>0</v>
      </c>
      <c r="AB158" s="60">
        <f t="shared" si="25"/>
        <v>0</v>
      </c>
      <c r="AC158" s="60">
        <f t="shared" si="26"/>
        <v>0</v>
      </c>
      <c r="AD158" s="60">
        <f>IF(D158&lt;=4,O158+((O158*(норми!$E$6))/100),O158+((O158*(норми!$E$7))/100))</f>
        <v>0</v>
      </c>
      <c r="AE158" s="113">
        <f>IFERROR(IF(P158&gt;0,0,ROUNDUP(норми!$F$4*G158,0)),"")</f>
        <v>0</v>
      </c>
      <c r="AF158" s="61"/>
      <c r="AG158" s="61"/>
      <c r="AH158" s="61"/>
      <c r="AI158" s="60">
        <f>IF(X158&gt;0,(X158*(норми!$J$4*F158)),0)</f>
        <v>0</v>
      </c>
      <c r="AJ158" s="60">
        <f>IF(V158="фах",норми!$K$4*F158,0)</f>
        <v>0</v>
      </c>
      <c r="AK158" s="60">
        <f>IF(V158="заг",норми!$L$4*F158,0)</f>
        <v>0</v>
      </c>
      <c r="AL158" s="60">
        <f>IF(W158="фах",норми!$M$4*F158,0)</f>
        <v>0</v>
      </c>
      <c r="AM158" s="60">
        <f>IF(W158="заг",норми!$N$4*F158,0)</f>
        <v>0</v>
      </c>
      <c r="AN158" s="60">
        <f>IF(T158&gt;0,G158*норми!$O$4,0)</f>
        <v>0</v>
      </c>
      <c r="AO158" s="60">
        <f>IF(U158&gt;0,G158*норми!$P$4,0)</f>
        <v>0</v>
      </c>
      <c r="AP158" s="60">
        <f>IF(U158="е.п.",ROUNDUP(G158*норми!$Q$4,0),0)</f>
        <v>0</v>
      </c>
      <c r="AQ158" s="60">
        <f>IF(U158="е.у.",ROUNDUP(G158*норми!$R$4,0),0)</f>
        <v>0</v>
      </c>
      <c r="AR158" s="113">
        <f>IF(R158="дп/др.(б)",ROUNDUP((F158*норми!$S$4)+(((норми!$S$10+норми!$S$11)*норми!$S$9)*F158),0),0)</f>
        <v>0</v>
      </c>
      <c r="AS158" s="60">
        <f>IF(S158="аб",ROUNDUP((норми!$T$4*G158)+(норми!$S$11*(норми!$T$9*F158)),0),0)</f>
        <v>0</v>
      </c>
      <c r="AT158" s="113">
        <f>IF(R158="дп/др.(м)",ROUNDUP((F158*норми!$U$4)+(((норми!$U$10+норми!$U$11)*норми!$U$9)*F158),0),0)</f>
        <v>0</v>
      </c>
      <c r="AU158" s="60">
        <f>IF(S158="ам",ROUNDUP((норми!$V$4*G158)+(норми!$U$11*(норми!$V$9*F158)),0),0)</f>
        <v>0</v>
      </c>
      <c r="AV158" s="43"/>
      <c r="AW158" s="60" t="str">
        <f t="shared" si="20"/>
        <v/>
      </c>
      <c r="AX158" s="43"/>
      <c r="AY158" s="60" t="str">
        <f>IF(P158&gt;0,IF(AX158="+",(норми!$X$4)*(P158*G158),""),"")</f>
        <v/>
      </c>
      <c r="AZ158" s="43"/>
      <c r="BA158" s="60" t="str">
        <f>IF(P158&gt;0,IF(AZ158="+",(норми!$X$4)*(P158*G158),""),"")</f>
        <v/>
      </c>
      <c r="BB158" s="43"/>
      <c r="BC158" s="60" t="str">
        <f>IF(P158&gt;0,IF(BB158="+",(норми!$Z$4)*(P158*F158),""),"")</f>
        <v/>
      </c>
      <c r="BD158" s="61"/>
      <c r="BE158" s="60">
        <f t="shared" si="27"/>
        <v>0</v>
      </c>
      <c r="BF158" s="44">
        <f t="shared" si="28"/>
        <v>0</v>
      </c>
    </row>
    <row r="159" spans="1:58" hidden="1" outlineLevel="1" x14ac:dyDescent="0.2">
      <c r="A159" s="20">
        <v>38</v>
      </c>
      <c r="B159" s="21"/>
      <c r="C159" s="21"/>
      <c r="D159" s="48"/>
      <c r="E159" s="21"/>
      <c r="F159" s="21"/>
      <c r="G159" s="21"/>
      <c r="H159" s="21"/>
      <c r="I159" s="21"/>
      <c r="J159" s="20"/>
      <c r="K159" s="22"/>
      <c r="L159" s="22"/>
      <c r="M159" s="22"/>
      <c r="N159" s="22"/>
      <c r="O159" s="22"/>
      <c r="P159" s="21"/>
      <c r="Q159" s="22"/>
      <c r="R159" s="22"/>
      <c r="S159" s="22"/>
      <c r="T159" s="22"/>
      <c r="U159" s="22"/>
      <c r="V159" s="22"/>
      <c r="W159" s="22"/>
      <c r="X159" s="48"/>
      <c r="Y159" s="23"/>
      <c r="Z159" s="59">
        <f t="shared" si="23"/>
        <v>0</v>
      </c>
      <c r="AA159" s="60">
        <f t="shared" si="24"/>
        <v>0</v>
      </c>
      <c r="AB159" s="60">
        <f t="shared" si="25"/>
        <v>0</v>
      </c>
      <c r="AC159" s="60">
        <f t="shared" si="26"/>
        <v>0</v>
      </c>
      <c r="AD159" s="60">
        <f>IF(D159&lt;=4,O159+((O159*(норми!$E$6))/100),O159+((O159*(норми!$E$7))/100))</f>
        <v>0</v>
      </c>
      <c r="AE159" s="113">
        <f>IFERROR(IF(P159&gt;0,0,ROUNDUP(норми!$F$4*G159,0)),"")</f>
        <v>0</v>
      </c>
      <c r="AF159" s="61"/>
      <c r="AG159" s="61"/>
      <c r="AH159" s="61"/>
      <c r="AI159" s="60">
        <f>IF(X159&gt;0,(X159*(норми!$J$4*F159)),0)</f>
        <v>0</v>
      </c>
      <c r="AJ159" s="60">
        <f>IF(V159="фах",норми!$K$4*F159,0)</f>
        <v>0</v>
      </c>
      <c r="AK159" s="60">
        <f>IF(V159="заг",норми!$L$4*F159,0)</f>
        <v>0</v>
      </c>
      <c r="AL159" s="60">
        <f>IF(W159="фах",норми!$M$4*F159,0)</f>
        <v>0</v>
      </c>
      <c r="AM159" s="60">
        <f>IF(W159="заг",норми!$N$4*F159,0)</f>
        <v>0</v>
      </c>
      <c r="AN159" s="60">
        <f>IF(T159&gt;0,G159*норми!$O$4,0)</f>
        <v>0</v>
      </c>
      <c r="AO159" s="60">
        <f>IF(U159&gt;0,G159*норми!$P$4,0)</f>
        <v>0</v>
      </c>
      <c r="AP159" s="60">
        <f>IF(U159="е.п.",ROUNDUP(G159*норми!$Q$4,0),0)</f>
        <v>0</v>
      </c>
      <c r="AQ159" s="60">
        <f>IF(U159="е.у.",ROUNDUP(G159*норми!$R$4,0),0)</f>
        <v>0</v>
      </c>
      <c r="AR159" s="113">
        <f>IF(R159="дп/др.(б)",ROUNDUP((F159*норми!$S$4)+(((норми!$S$10+норми!$S$11)*норми!$S$9)*F159),0),0)</f>
        <v>0</v>
      </c>
      <c r="AS159" s="60">
        <f>IF(S159="аб",ROUNDUP((норми!$T$4*G159)+(норми!$S$11*(норми!$T$9*F159)),0),0)</f>
        <v>0</v>
      </c>
      <c r="AT159" s="113">
        <f>IF(R159="дп/др.(м)",ROUNDUP((F159*норми!$U$4)+(((норми!$U$10+норми!$U$11)*норми!$U$9)*F159),0),0)</f>
        <v>0</v>
      </c>
      <c r="AU159" s="60">
        <f>IF(S159="ам",ROUNDUP((норми!$V$4*G159)+(норми!$U$11*(норми!$V$9*F159)),0),0)</f>
        <v>0</v>
      </c>
      <c r="AV159" s="43"/>
      <c r="AW159" s="60" t="str">
        <f t="shared" si="20"/>
        <v/>
      </c>
      <c r="AX159" s="43"/>
      <c r="AY159" s="60" t="str">
        <f>IF(P159&gt;0,IF(AX159="+",(норми!$X$4)*(P159*G159),""),"")</f>
        <v/>
      </c>
      <c r="AZ159" s="43"/>
      <c r="BA159" s="60" t="str">
        <f>IF(P159&gt;0,IF(AZ159="+",(норми!$X$4)*(P159*G159),""),"")</f>
        <v/>
      </c>
      <c r="BB159" s="43"/>
      <c r="BC159" s="60" t="str">
        <f>IF(P159&gt;0,IF(BB159="+",(норми!$Z$4)*(P159*F159),""),"")</f>
        <v/>
      </c>
      <c r="BD159" s="61"/>
      <c r="BE159" s="60">
        <f t="shared" si="27"/>
        <v>0</v>
      </c>
      <c r="BF159" s="44">
        <f t="shared" si="28"/>
        <v>0</v>
      </c>
    </row>
    <row r="160" spans="1:58" hidden="1" outlineLevel="1" x14ac:dyDescent="0.2">
      <c r="A160" s="20">
        <v>39</v>
      </c>
      <c r="B160" s="21"/>
      <c r="C160" s="21"/>
      <c r="D160" s="48"/>
      <c r="E160" s="21"/>
      <c r="F160" s="21"/>
      <c r="G160" s="21"/>
      <c r="H160" s="21"/>
      <c r="I160" s="21"/>
      <c r="J160" s="20"/>
      <c r="K160" s="22"/>
      <c r="L160" s="22"/>
      <c r="M160" s="22"/>
      <c r="N160" s="22"/>
      <c r="O160" s="22"/>
      <c r="P160" s="21"/>
      <c r="Q160" s="22"/>
      <c r="R160" s="22"/>
      <c r="S160" s="22"/>
      <c r="T160" s="22"/>
      <c r="U160" s="22"/>
      <c r="V160" s="22"/>
      <c r="W160" s="22"/>
      <c r="X160" s="48"/>
      <c r="Y160" s="23"/>
      <c r="Z160" s="59">
        <f t="shared" si="23"/>
        <v>0</v>
      </c>
      <c r="AA160" s="60">
        <f t="shared" si="24"/>
        <v>0</v>
      </c>
      <c r="AB160" s="60">
        <f t="shared" si="25"/>
        <v>0</v>
      </c>
      <c r="AC160" s="60">
        <f t="shared" si="26"/>
        <v>0</v>
      </c>
      <c r="AD160" s="60">
        <f>IF(D160&lt;=4,O160+((O160*(норми!$E$6))/100),O160+((O160*(норми!$E$7))/100))</f>
        <v>0</v>
      </c>
      <c r="AE160" s="113">
        <f>IFERROR(IF(P160&gt;0,0,ROUNDUP(норми!$F$4*G160,0)),"")</f>
        <v>0</v>
      </c>
      <c r="AF160" s="61"/>
      <c r="AG160" s="61"/>
      <c r="AH160" s="61"/>
      <c r="AI160" s="60">
        <f>IF(X160&gt;0,(X160*(норми!$J$4*F160)),0)</f>
        <v>0</v>
      </c>
      <c r="AJ160" s="60">
        <f>IF(V160="фах",норми!$K$4*F160,0)</f>
        <v>0</v>
      </c>
      <c r="AK160" s="60">
        <f>IF(V160="заг",норми!$L$4*F160,0)</f>
        <v>0</v>
      </c>
      <c r="AL160" s="60">
        <f>IF(W160="фах",норми!$M$4*F160,0)</f>
        <v>0</v>
      </c>
      <c r="AM160" s="60">
        <f>IF(W160="заг",норми!$N$4*F160,0)</f>
        <v>0</v>
      </c>
      <c r="AN160" s="60">
        <f>IF(T160&gt;0,G160*норми!$O$4,0)</f>
        <v>0</v>
      </c>
      <c r="AO160" s="60">
        <f>IF(U160&gt;0,G160*норми!$P$4,0)</f>
        <v>0</v>
      </c>
      <c r="AP160" s="60">
        <f>IF(U160="е.п.",ROUNDUP(G160*норми!$Q$4,0),0)</f>
        <v>0</v>
      </c>
      <c r="AQ160" s="60">
        <f>IF(U160="е.у.",ROUNDUP(G160*норми!$R$4,0),0)</f>
        <v>0</v>
      </c>
      <c r="AR160" s="113">
        <f>IF(R160="дп/др.(б)",ROUNDUP((F160*норми!$S$4)+(((норми!$S$10+норми!$S$11)*норми!$S$9)*F160),0),0)</f>
        <v>0</v>
      </c>
      <c r="AS160" s="60">
        <f>IF(S160="аб",ROUNDUP((норми!$T$4*G160)+(норми!$S$11*(норми!$T$9*F160)),0),0)</f>
        <v>0</v>
      </c>
      <c r="AT160" s="113">
        <f>IF(R160="дп/др.(м)",ROUNDUP((F160*норми!$U$4)+(((норми!$U$10+норми!$U$11)*норми!$U$9)*F160),0),0)</f>
        <v>0</v>
      </c>
      <c r="AU160" s="60">
        <f>IF(S160="ам",ROUNDUP((норми!$V$4*G160)+(норми!$U$11*(норми!$V$9*F160)),0),0)</f>
        <v>0</v>
      </c>
      <c r="AV160" s="43"/>
      <c r="AW160" s="60" t="str">
        <f t="shared" si="20"/>
        <v/>
      </c>
      <c r="AX160" s="43"/>
      <c r="AY160" s="60" t="str">
        <f>IF(P160&gt;0,IF(AX160="+",(норми!$X$4)*(P160*G160),""),"")</f>
        <v/>
      </c>
      <c r="AZ160" s="43"/>
      <c r="BA160" s="60" t="str">
        <f>IF(P160&gt;0,IF(AZ160="+",(норми!$X$4)*(P160*G160),""),"")</f>
        <v/>
      </c>
      <c r="BB160" s="43"/>
      <c r="BC160" s="60" t="str">
        <f>IF(P160&gt;0,IF(BB160="+",(норми!$Z$4)*(P160*F160),""),"")</f>
        <v/>
      </c>
      <c r="BD160" s="61"/>
      <c r="BE160" s="60">
        <f t="shared" si="27"/>
        <v>0</v>
      </c>
      <c r="BF160" s="44">
        <f t="shared" si="28"/>
        <v>0</v>
      </c>
    </row>
    <row r="161" spans="1:58" hidden="1" outlineLevel="1" x14ac:dyDescent="0.2">
      <c r="A161" s="20">
        <v>40</v>
      </c>
      <c r="B161" s="21"/>
      <c r="C161" s="21"/>
      <c r="D161" s="48"/>
      <c r="E161" s="21"/>
      <c r="F161" s="21"/>
      <c r="G161" s="21"/>
      <c r="H161" s="21"/>
      <c r="I161" s="21"/>
      <c r="J161" s="20"/>
      <c r="K161" s="22"/>
      <c r="L161" s="22"/>
      <c r="M161" s="22"/>
      <c r="N161" s="22"/>
      <c r="O161" s="22"/>
      <c r="P161" s="21"/>
      <c r="Q161" s="22"/>
      <c r="R161" s="22"/>
      <c r="S161" s="22"/>
      <c r="T161" s="22"/>
      <c r="U161" s="22"/>
      <c r="V161" s="22"/>
      <c r="W161" s="22"/>
      <c r="X161" s="48"/>
      <c r="Y161" s="23"/>
      <c r="Z161" s="59">
        <f t="shared" si="23"/>
        <v>0</v>
      </c>
      <c r="AA161" s="60">
        <f t="shared" si="24"/>
        <v>0</v>
      </c>
      <c r="AB161" s="60">
        <f t="shared" si="25"/>
        <v>0</v>
      </c>
      <c r="AC161" s="60">
        <f t="shared" si="26"/>
        <v>0</v>
      </c>
      <c r="AD161" s="60">
        <f>IF(D161&lt;=4,O161+((O161*(норми!$E$6))/100),O161+((O161*(норми!$E$7))/100))</f>
        <v>0</v>
      </c>
      <c r="AE161" s="113">
        <f>IFERROR(IF(P161&gt;0,0,ROUNDUP(норми!$F$4*G161,0)),"")</f>
        <v>0</v>
      </c>
      <c r="AF161" s="61"/>
      <c r="AG161" s="61"/>
      <c r="AH161" s="61"/>
      <c r="AI161" s="60">
        <f>IF(X161&gt;0,(X161*(норми!$J$4*F161)),0)</f>
        <v>0</v>
      </c>
      <c r="AJ161" s="60">
        <f>IF(V161="фах",норми!$K$4*F161,0)</f>
        <v>0</v>
      </c>
      <c r="AK161" s="60">
        <f>IF(V161="заг",норми!$L$4*F161,0)</f>
        <v>0</v>
      </c>
      <c r="AL161" s="60">
        <f>IF(W161="фах",норми!$M$4*F161,0)</f>
        <v>0</v>
      </c>
      <c r="AM161" s="60">
        <f>IF(W161="заг",норми!$N$4*F161,0)</f>
        <v>0</v>
      </c>
      <c r="AN161" s="60">
        <f>IF(T161&gt;0,G161*норми!$O$4,0)</f>
        <v>0</v>
      </c>
      <c r="AO161" s="60">
        <f>IF(U161&gt;0,G161*норми!$P$4,0)</f>
        <v>0</v>
      </c>
      <c r="AP161" s="60">
        <f>IF(U161="е.п.",ROUNDUP(G161*норми!$Q$4,0),0)</f>
        <v>0</v>
      </c>
      <c r="AQ161" s="60">
        <f>IF(U161="е.у.",ROUNDUP(G161*норми!$R$4,0),0)</f>
        <v>0</v>
      </c>
      <c r="AR161" s="113">
        <f>IF(R161="дп/др.(б)",ROUNDUP((F161*норми!$S$4)+(((норми!$S$10+норми!$S$11)*норми!$S$9)*F161),0),0)</f>
        <v>0</v>
      </c>
      <c r="AS161" s="60">
        <f>IF(S161="аб",ROUNDUP((норми!$T$4*G161)+(норми!$S$11*(норми!$T$9*F161)),0),0)</f>
        <v>0</v>
      </c>
      <c r="AT161" s="113">
        <f>IF(R161="дп/др.(м)",ROUNDUP((F161*норми!$U$4)+(((норми!$U$10+норми!$U$11)*норми!$U$9)*F161),0),0)</f>
        <v>0</v>
      </c>
      <c r="AU161" s="60">
        <f>IF(S161="ам",ROUNDUP((норми!$V$4*G161)+(норми!$U$11*(норми!$V$9*F161)),0),0)</f>
        <v>0</v>
      </c>
      <c r="AV161" s="43"/>
      <c r="AW161" s="60" t="str">
        <f t="shared" si="20"/>
        <v/>
      </c>
      <c r="AX161" s="43"/>
      <c r="AY161" s="60" t="str">
        <f>IF(P161&gt;0,IF(AX161="+",(норми!$X$4)*(P161*G161),""),"")</f>
        <v/>
      </c>
      <c r="AZ161" s="43"/>
      <c r="BA161" s="60" t="str">
        <f>IF(P161&gt;0,IF(AZ161="+",(норми!$X$4)*(P161*G161),""),"")</f>
        <v/>
      </c>
      <c r="BB161" s="43"/>
      <c r="BC161" s="60" t="str">
        <f>IF(P161&gt;0,IF(BB161="+",(норми!$Z$4)*(P161*F161),""),"")</f>
        <v/>
      </c>
      <c r="BD161" s="61"/>
      <c r="BE161" s="60">
        <f t="shared" si="27"/>
        <v>0</v>
      </c>
      <c r="BF161" s="44">
        <f t="shared" si="28"/>
        <v>0</v>
      </c>
    </row>
    <row r="162" spans="1:58" hidden="1" outlineLevel="1" x14ac:dyDescent="0.2">
      <c r="A162" s="20">
        <v>41</v>
      </c>
      <c r="B162" s="21"/>
      <c r="C162" s="21"/>
      <c r="D162" s="48"/>
      <c r="E162" s="21"/>
      <c r="F162" s="21"/>
      <c r="G162" s="21"/>
      <c r="H162" s="21"/>
      <c r="I162" s="21"/>
      <c r="J162" s="20"/>
      <c r="K162" s="22"/>
      <c r="L162" s="22"/>
      <c r="M162" s="22"/>
      <c r="N162" s="22"/>
      <c r="O162" s="22"/>
      <c r="P162" s="21"/>
      <c r="Q162" s="22"/>
      <c r="R162" s="22"/>
      <c r="S162" s="22"/>
      <c r="T162" s="22"/>
      <c r="U162" s="22"/>
      <c r="V162" s="22"/>
      <c r="W162" s="22"/>
      <c r="X162" s="48"/>
      <c r="Y162" s="23"/>
      <c r="Z162" s="59">
        <f t="shared" si="23"/>
        <v>0</v>
      </c>
      <c r="AA162" s="60">
        <f t="shared" si="24"/>
        <v>0</v>
      </c>
      <c r="AB162" s="60">
        <f t="shared" si="25"/>
        <v>0</v>
      </c>
      <c r="AC162" s="60">
        <f t="shared" si="26"/>
        <v>0</v>
      </c>
      <c r="AD162" s="60">
        <f>IF(D162&lt;=4,O162+((O162*(норми!$E$6))/100),O162+((O162*(норми!$E$7))/100))</f>
        <v>0</v>
      </c>
      <c r="AE162" s="113">
        <f>IFERROR(IF(P162&gt;0,0,ROUNDUP(норми!$F$4*G162,0)),"")</f>
        <v>0</v>
      </c>
      <c r="AF162" s="61"/>
      <c r="AG162" s="61"/>
      <c r="AH162" s="61"/>
      <c r="AI162" s="60">
        <f>IF(X162&gt;0,(X162*(норми!$J$4*F162)),0)</f>
        <v>0</v>
      </c>
      <c r="AJ162" s="60">
        <f>IF(V162="фах",норми!$K$4*F162,0)</f>
        <v>0</v>
      </c>
      <c r="AK162" s="60">
        <f>IF(V162="заг",норми!$L$4*F162,0)</f>
        <v>0</v>
      </c>
      <c r="AL162" s="60">
        <f>IF(W162="фах",норми!$M$4*F162,0)</f>
        <v>0</v>
      </c>
      <c r="AM162" s="60">
        <f>IF(W162="заг",норми!$N$4*F162,0)</f>
        <v>0</v>
      </c>
      <c r="AN162" s="60">
        <f>IF(T162&gt;0,G162*норми!$O$4,0)</f>
        <v>0</v>
      </c>
      <c r="AO162" s="60">
        <f>IF(U162&gt;0,G162*норми!$P$4,0)</f>
        <v>0</v>
      </c>
      <c r="AP162" s="60">
        <f>IF(U162="е.п.",ROUNDUP(G162*норми!$Q$4,0),0)</f>
        <v>0</v>
      </c>
      <c r="AQ162" s="60">
        <f>IF(U162="е.у.",ROUNDUP(G162*норми!$R$4,0),0)</f>
        <v>0</v>
      </c>
      <c r="AR162" s="113">
        <f>IF(R162="дп/др.(б)",ROUNDUP((F162*норми!$S$4)+(((норми!$S$10+норми!$S$11)*норми!$S$9)*F162),0),0)</f>
        <v>0</v>
      </c>
      <c r="AS162" s="60">
        <f>IF(S162="аб",ROUNDUP((норми!$T$4*G162)+(норми!$S$11*(норми!$T$9*F162)),0),0)</f>
        <v>0</v>
      </c>
      <c r="AT162" s="113">
        <f>IF(R162="дп/др.(м)",ROUNDUP((F162*норми!$U$4)+(((норми!$U$10+норми!$U$11)*норми!$U$9)*F162),0),0)</f>
        <v>0</v>
      </c>
      <c r="AU162" s="60">
        <f>IF(S162="ам",ROUNDUP((норми!$V$4*G162)+(норми!$U$11*(норми!$V$9*F162)),0),0)</f>
        <v>0</v>
      </c>
      <c r="AV162" s="43"/>
      <c r="AW162" s="60" t="str">
        <f t="shared" si="20"/>
        <v/>
      </c>
      <c r="AX162" s="43"/>
      <c r="AY162" s="60" t="str">
        <f>IF(P162&gt;0,IF(AX162="+",(норми!$X$4)*(P162*G162),""),"")</f>
        <v/>
      </c>
      <c r="AZ162" s="43"/>
      <c r="BA162" s="60" t="str">
        <f>IF(P162&gt;0,IF(AZ162="+",(норми!$X$4)*(P162*G162),""),"")</f>
        <v/>
      </c>
      <c r="BB162" s="43"/>
      <c r="BC162" s="60" t="str">
        <f>IF(P162&gt;0,IF(BB162="+",(норми!$Z$4)*(P162*F162),""),"")</f>
        <v/>
      </c>
      <c r="BD162" s="61"/>
      <c r="BE162" s="60">
        <f t="shared" si="27"/>
        <v>0</v>
      </c>
      <c r="BF162" s="44">
        <f t="shared" si="28"/>
        <v>0</v>
      </c>
    </row>
    <row r="163" spans="1:58" hidden="1" outlineLevel="1" x14ac:dyDescent="0.2">
      <c r="A163" s="20">
        <v>42</v>
      </c>
      <c r="B163" s="21"/>
      <c r="C163" s="21"/>
      <c r="D163" s="48"/>
      <c r="E163" s="21"/>
      <c r="F163" s="21"/>
      <c r="G163" s="21"/>
      <c r="H163" s="21"/>
      <c r="I163" s="21"/>
      <c r="J163" s="20"/>
      <c r="K163" s="22"/>
      <c r="L163" s="22"/>
      <c r="M163" s="22"/>
      <c r="N163" s="22"/>
      <c r="O163" s="22"/>
      <c r="P163" s="21"/>
      <c r="Q163" s="22"/>
      <c r="R163" s="22"/>
      <c r="S163" s="22"/>
      <c r="T163" s="22"/>
      <c r="U163" s="22"/>
      <c r="V163" s="22"/>
      <c r="W163" s="22"/>
      <c r="X163" s="48"/>
      <c r="Y163" s="23"/>
      <c r="Z163" s="59">
        <f t="shared" si="23"/>
        <v>0</v>
      </c>
      <c r="AA163" s="60">
        <f t="shared" si="24"/>
        <v>0</v>
      </c>
      <c r="AB163" s="60">
        <f t="shared" si="25"/>
        <v>0</v>
      </c>
      <c r="AC163" s="60">
        <f t="shared" si="26"/>
        <v>0</v>
      </c>
      <c r="AD163" s="60">
        <f>IF(D163&lt;=4,O163+((O163*(норми!$E$6))/100),O163+((O163*(норми!$E$7))/100))</f>
        <v>0</v>
      </c>
      <c r="AE163" s="113">
        <f>IFERROR(IF(P163&gt;0,0,ROUNDUP(норми!$F$4*G163,0)),"")</f>
        <v>0</v>
      </c>
      <c r="AF163" s="61"/>
      <c r="AG163" s="61"/>
      <c r="AH163" s="61"/>
      <c r="AI163" s="60">
        <f>IF(X163&gt;0,(X163*(норми!$J$4*F163)),0)</f>
        <v>0</v>
      </c>
      <c r="AJ163" s="60">
        <f>IF(V163="фах",норми!$K$4*F163,0)</f>
        <v>0</v>
      </c>
      <c r="AK163" s="60">
        <f>IF(V163="заг",норми!$L$4*F163,0)</f>
        <v>0</v>
      </c>
      <c r="AL163" s="60">
        <f>IF(W163="фах",норми!$M$4*F163,0)</f>
        <v>0</v>
      </c>
      <c r="AM163" s="60">
        <f>IF(W163="заг",норми!$N$4*F163,0)</f>
        <v>0</v>
      </c>
      <c r="AN163" s="60">
        <f>IF(T163&gt;0,G163*норми!$O$4,0)</f>
        <v>0</v>
      </c>
      <c r="AO163" s="60">
        <f>IF(U163&gt;0,G163*норми!$P$4,0)</f>
        <v>0</v>
      </c>
      <c r="AP163" s="60">
        <f>IF(U163="е.п.",ROUNDUP(G163*норми!$Q$4,0),0)</f>
        <v>0</v>
      </c>
      <c r="AQ163" s="60">
        <f>IF(U163="е.у.",ROUNDUP(G163*норми!$R$4,0),0)</f>
        <v>0</v>
      </c>
      <c r="AR163" s="113">
        <f>IF(R163="дп/др.(б)",ROUNDUP((F163*норми!$S$4)+(((норми!$S$10+норми!$S$11)*норми!$S$9)*F163),0),0)</f>
        <v>0</v>
      </c>
      <c r="AS163" s="60">
        <f>IF(S163="аб",ROUNDUP((норми!$T$4*G163)+(норми!$S$11*(норми!$T$9*F163)),0),0)</f>
        <v>0</v>
      </c>
      <c r="AT163" s="113">
        <f>IF(R163="дп/др.(м)",ROUNDUP((F163*норми!$U$4)+(((норми!$U$10+норми!$U$11)*норми!$U$9)*F163),0),0)</f>
        <v>0</v>
      </c>
      <c r="AU163" s="60">
        <f>IF(S163="ам",ROUNDUP((норми!$V$4*G163)+(норми!$U$11*(норми!$V$9*F163)),0),0)</f>
        <v>0</v>
      </c>
      <c r="AV163" s="43"/>
      <c r="AW163" s="60" t="str">
        <f t="shared" si="20"/>
        <v/>
      </c>
      <c r="AX163" s="43"/>
      <c r="AY163" s="60" t="str">
        <f>IF(P163&gt;0,IF(AX163="+",(норми!$X$4)*(P163*G163),""),"")</f>
        <v/>
      </c>
      <c r="AZ163" s="43"/>
      <c r="BA163" s="60" t="str">
        <f>IF(P163&gt;0,IF(AZ163="+",(норми!$X$4)*(P163*G163),""),"")</f>
        <v/>
      </c>
      <c r="BB163" s="43"/>
      <c r="BC163" s="60" t="str">
        <f>IF(P163&gt;0,IF(BB163="+",(норми!$Z$4)*(P163*F163),""),"")</f>
        <v/>
      </c>
      <c r="BD163" s="61"/>
      <c r="BE163" s="60">
        <f t="shared" si="27"/>
        <v>0</v>
      </c>
      <c r="BF163" s="44">
        <f t="shared" si="28"/>
        <v>0</v>
      </c>
    </row>
    <row r="164" spans="1:58" hidden="1" outlineLevel="1" x14ac:dyDescent="0.2">
      <c r="A164" s="20">
        <v>43</v>
      </c>
      <c r="B164" s="21"/>
      <c r="C164" s="21"/>
      <c r="D164" s="48"/>
      <c r="E164" s="21"/>
      <c r="F164" s="21"/>
      <c r="G164" s="21"/>
      <c r="H164" s="21"/>
      <c r="I164" s="21"/>
      <c r="J164" s="20"/>
      <c r="K164" s="22"/>
      <c r="L164" s="22"/>
      <c r="M164" s="22"/>
      <c r="N164" s="22"/>
      <c r="O164" s="22"/>
      <c r="P164" s="21"/>
      <c r="Q164" s="22"/>
      <c r="R164" s="22"/>
      <c r="S164" s="22"/>
      <c r="T164" s="22"/>
      <c r="U164" s="22"/>
      <c r="V164" s="22"/>
      <c r="W164" s="22"/>
      <c r="X164" s="48"/>
      <c r="Y164" s="23"/>
      <c r="Z164" s="59">
        <f t="shared" si="23"/>
        <v>0</v>
      </c>
      <c r="AA164" s="60">
        <f t="shared" si="24"/>
        <v>0</v>
      </c>
      <c r="AB164" s="60">
        <f t="shared" si="25"/>
        <v>0</v>
      </c>
      <c r="AC164" s="60">
        <f t="shared" si="26"/>
        <v>0</v>
      </c>
      <c r="AD164" s="60">
        <f>IF(D164&lt;=4,O164+((O164*(норми!$E$6))/100),O164+((O164*(норми!$E$7))/100))</f>
        <v>0</v>
      </c>
      <c r="AE164" s="113">
        <f>IFERROR(IF(P164&gt;0,0,ROUNDUP(норми!$F$4*G164,0)),"")</f>
        <v>0</v>
      </c>
      <c r="AF164" s="61"/>
      <c r="AG164" s="61"/>
      <c r="AH164" s="61"/>
      <c r="AI164" s="60">
        <f>IF(X164&gt;0,(X164*(норми!$J$4*F164)),0)</f>
        <v>0</v>
      </c>
      <c r="AJ164" s="60">
        <f>IF(V164="фах",норми!$K$4*F164,0)</f>
        <v>0</v>
      </c>
      <c r="AK164" s="60">
        <f>IF(V164="заг",норми!$L$4*F164,0)</f>
        <v>0</v>
      </c>
      <c r="AL164" s="60">
        <f>IF(W164="фах",норми!$M$4*F164,0)</f>
        <v>0</v>
      </c>
      <c r="AM164" s="60">
        <f>IF(W164="заг",норми!$N$4*F164,0)</f>
        <v>0</v>
      </c>
      <c r="AN164" s="60">
        <f>IF(T164&gt;0,G164*норми!$O$4,0)</f>
        <v>0</v>
      </c>
      <c r="AO164" s="60">
        <f>IF(U164&gt;0,G164*норми!$P$4,0)</f>
        <v>0</v>
      </c>
      <c r="AP164" s="60">
        <f>IF(U164="е.п.",ROUNDUP(G164*норми!$Q$4,0),0)</f>
        <v>0</v>
      </c>
      <c r="AQ164" s="60">
        <f>IF(U164="е.у.",ROUNDUP(G164*норми!$R$4,0),0)</f>
        <v>0</v>
      </c>
      <c r="AR164" s="113">
        <f>IF(R164="дп/др.(б)",ROUNDUP((F164*норми!$S$4)+(((норми!$S$10+норми!$S$11)*норми!$S$9)*F164),0),0)</f>
        <v>0</v>
      </c>
      <c r="AS164" s="60">
        <f>IF(S164="аб",ROUNDUP((норми!$T$4*G164)+(норми!$S$11*(норми!$T$9*F164)),0),0)</f>
        <v>0</v>
      </c>
      <c r="AT164" s="113">
        <f>IF(R164="дп/др.(м)",ROUNDUP((F164*норми!$U$4)+(((норми!$U$10+норми!$U$11)*норми!$U$9)*F164),0),0)</f>
        <v>0</v>
      </c>
      <c r="AU164" s="60">
        <f>IF(S164="ам",ROUNDUP((норми!$V$4*G164)+(норми!$U$11*(норми!$V$9*F164)),0),0)</f>
        <v>0</v>
      </c>
      <c r="AV164" s="43"/>
      <c r="AW164" s="60" t="str">
        <f t="shared" si="20"/>
        <v/>
      </c>
      <c r="AX164" s="43"/>
      <c r="AY164" s="60" t="str">
        <f>IF(P164&gt;0,IF(AX164="+",(норми!$X$4)*(P164*G164),""),"")</f>
        <v/>
      </c>
      <c r="AZ164" s="43"/>
      <c r="BA164" s="60" t="str">
        <f>IF(P164&gt;0,IF(AZ164="+",(норми!$X$4)*(P164*G164),""),"")</f>
        <v/>
      </c>
      <c r="BB164" s="43"/>
      <c r="BC164" s="60" t="str">
        <f>IF(P164&gt;0,IF(BB164="+",(норми!$Z$4)*(P164*F164),""),"")</f>
        <v/>
      </c>
      <c r="BD164" s="61"/>
      <c r="BE164" s="60">
        <f t="shared" si="27"/>
        <v>0</v>
      </c>
      <c r="BF164" s="44">
        <f t="shared" si="28"/>
        <v>0</v>
      </c>
    </row>
    <row r="165" spans="1:58" hidden="1" outlineLevel="1" x14ac:dyDescent="0.2">
      <c r="A165" s="20">
        <v>44</v>
      </c>
      <c r="B165" s="21"/>
      <c r="C165" s="21"/>
      <c r="D165" s="48"/>
      <c r="E165" s="21"/>
      <c r="F165" s="21"/>
      <c r="G165" s="21"/>
      <c r="H165" s="21"/>
      <c r="I165" s="21"/>
      <c r="J165" s="20"/>
      <c r="K165" s="22"/>
      <c r="L165" s="22"/>
      <c r="M165" s="22"/>
      <c r="N165" s="22"/>
      <c r="O165" s="22"/>
      <c r="P165" s="21"/>
      <c r="Q165" s="22"/>
      <c r="R165" s="22"/>
      <c r="S165" s="22"/>
      <c r="T165" s="22"/>
      <c r="U165" s="22"/>
      <c r="V165" s="22"/>
      <c r="W165" s="22"/>
      <c r="X165" s="48"/>
      <c r="Y165" s="23"/>
      <c r="Z165" s="59">
        <f t="shared" si="23"/>
        <v>0</v>
      </c>
      <c r="AA165" s="60">
        <f t="shared" si="24"/>
        <v>0</v>
      </c>
      <c r="AB165" s="60">
        <f t="shared" si="25"/>
        <v>0</v>
      </c>
      <c r="AC165" s="60">
        <f t="shared" si="26"/>
        <v>0</v>
      </c>
      <c r="AD165" s="60">
        <f>IF(D165&lt;=4,O165+((O165*(норми!$E$6))/100),O165+((O165*(норми!$E$7))/100))</f>
        <v>0</v>
      </c>
      <c r="AE165" s="113">
        <f>IFERROR(IF(P165&gt;0,0,ROUNDUP(норми!$F$4*G165,0)),"")</f>
        <v>0</v>
      </c>
      <c r="AF165" s="61"/>
      <c r="AG165" s="61"/>
      <c r="AH165" s="61"/>
      <c r="AI165" s="60">
        <f>IF(X165&gt;0,(X165*(норми!$J$4*F165)),0)</f>
        <v>0</v>
      </c>
      <c r="AJ165" s="60">
        <f>IF(V165="фах",норми!$K$4*F165,0)</f>
        <v>0</v>
      </c>
      <c r="AK165" s="60">
        <f>IF(V165="заг",норми!$L$4*F165,0)</f>
        <v>0</v>
      </c>
      <c r="AL165" s="60">
        <f>IF(W165="фах",норми!$M$4*F165,0)</f>
        <v>0</v>
      </c>
      <c r="AM165" s="60">
        <f>IF(W165="заг",норми!$N$4*F165,0)</f>
        <v>0</v>
      </c>
      <c r="AN165" s="60">
        <f>IF(T165&gt;0,G165*норми!$O$4,0)</f>
        <v>0</v>
      </c>
      <c r="AO165" s="60">
        <f>IF(U165&gt;0,G165*норми!$P$4,0)</f>
        <v>0</v>
      </c>
      <c r="AP165" s="60">
        <f>IF(U165="е.п.",ROUNDUP(G165*норми!$Q$4,0),0)</f>
        <v>0</v>
      </c>
      <c r="AQ165" s="60">
        <f>IF(U165="е.у.",ROUNDUP(G165*норми!$R$4,0),0)</f>
        <v>0</v>
      </c>
      <c r="AR165" s="113">
        <f>IF(R165="дп/др.(б)",ROUNDUP((F165*норми!$S$4)+(((норми!$S$10+норми!$S$11)*норми!$S$9)*F165),0),0)</f>
        <v>0</v>
      </c>
      <c r="AS165" s="60">
        <f>IF(S165="аб",ROUNDUP((норми!$T$4*G165)+(норми!$S$11*(норми!$T$9*F165)),0),0)</f>
        <v>0</v>
      </c>
      <c r="AT165" s="113">
        <f>IF(R165="дп/др.(м)",ROUNDUP((F165*норми!$U$4)+(((норми!$U$10+норми!$U$11)*норми!$U$9)*F165),0),0)</f>
        <v>0</v>
      </c>
      <c r="AU165" s="60">
        <f>IF(S165="ам",ROUNDUP((норми!$V$4*G165)+(норми!$U$11*(норми!$V$9*F165)),0),0)</f>
        <v>0</v>
      </c>
      <c r="AV165" s="43"/>
      <c r="AW165" s="60" t="str">
        <f t="shared" si="20"/>
        <v/>
      </c>
      <c r="AX165" s="43"/>
      <c r="AY165" s="60" t="str">
        <f>IF(P165&gt;0,IF(AX165="+",(норми!$X$4)*(P165*G165),""),"")</f>
        <v/>
      </c>
      <c r="AZ165" s="43"/>
      <c r="BA165" s="60" t="str">
        <f>IF(P165&gt;0,IF(AZ165="+",(норми!$X$4)*(P165*G165),""),"")</f>
        <v/>
      </c>
      <c r="BB165" s="43"/>
      <c r="BC165" s="60" t="str">
        <f>IF(P165&gt;0,IF(BB165="+",(норми!$Z$4)*(P165*F165),""),"")</f>
        <v/>
      </c>
      <c r="BD165" s="61"/>
      <c r="BE165" s="60">
        <f t="shared" si="27"/>
        <v>0</v>
      </c>
      <c r="BF165" s="44">
        <f t="shared" si="28"/>
        <v>0</v>
      </c>
    </row>
    <row r="166" spans="1:58" hidden="1" outlineLevel="1" x14ac:dyDescent="0.2">
      <c r="A166" s="20">
        <v>45</v>
      </c>
      <c r="B166" s="21"/>
      <c r="C166" s="21"/>
      <c r="D166" s="48"/>
      <c r="E166" s="21"/>
      <c r="F166" s="21"/>
      <c r="G166" s="21"/>
      <c r="H166" s="21"/>
      <c r="I166" s="21"/>
      <c r="J166" s="20"/>
      <c r="K166" s="22"/>
      <c r="L166" s="22"/>
      <c r="M166" s="22"/>
      <c r="N166" s="22"/>
      <c r="O166" s="22"/>
      <c r="P166" s="21"/>
      <c r="Q166" s="22"/>
      <c r="R166" s="22"/>
      <c r="S166" s="22"/>
      <c r="T166" s="22"/>
      <c r="U166" s="22"/>
      <c r="V166" s="22"/>
      <c r="W166" s="22"/>
      <c r="X166" s="48"/>
      <c r="Y166" s="23"/>
      <c r="Z166" s="59">
        <f t="shared" si="23"/>
        <v>0</v>
      </c>
      <c r="AA166" s="60">
        <f t="shared" si="24"/>
        <v>0</v>
      </c>
      <c r="AB166" s="60">
        <f t="shared" si="25"/>
        <v>0</v>
      </c>
      <c r="AC166" s="60">
        <f t="shared" si="26"/>
        <v>0</v>
      </c>
      <c r="AD166" s="60">
        <f>IF(D166&lt;=4,O166+((O166*(норми!$E$6))/100),O166+((O166*(норми!$E$7))/100))</f>
        <v>0</v>
      </c>
      <c r="AE166" s="113">
        <f>IFERROR(IF(P166&gt;0,0,ROUNDUP(норми!$F$4*G166,0)),"")</f>
        <v>0</v>
      </c>
      <c r="AF166" s="61"/>
      <c r="AG166" s="61"/>
      <c r="AH166" s="61"/>
      <c r="AI166" s="60">
        <f>IF(X166&gt;0,(X166*(норми!$J$4*F166)),0)</f>
        <v>0</v>
      </c>
      <c r="AJ166" s="60">
        <f>IF(V166="фах",норми!$K$4*F166,0)</f>
        <v>0</v>
      </c>
      <c r="AK166" s="60">
        <f>IF(V166="заг",норми!$L$4*F166,0)</f>
        <v>0</v>
      </c>
      <c r="AL166" s="60">
        <f>IF(W166="фах",норми!$M$4*F166,0)</f>
        <v>0</v>
      </c>
      <c r="AM166" s="60">
        <f>IF(W166="заг",норми!$N$4*F166,0)</f>
        <v>0</v>
      </c>
      <c r="AN166" s="60">
        <f>IF(T166&gt;0,G166*норми!$O$4,0)</f>
        <v>0</v>
      </c>
      <c r="AO166" s="60">
        <f>IF(U166&gt;0,G166*норми!$P$4,0)</f>
        <v>0</v>
      </c>
      <c r="AP166" s="60">
        <f>IF(U166="е.п.",ROUNDUP(G166*норми!$Q$4,0),0)</f>
        <v>0</v>
      </c>
      <c r="AQ166" s="60">
        <f>IF(U166="е.у.",ROUNDUP(G166*норми!$R$4,0),0)</f>
        <v>0</v>
      </c>
      <c r="AR166" s="113">
        <f>IF(R166="дп/др.(б)",ROUNDUP((F166*норми!$S$4)+(((норми!$S$10+норми!$S$11)*норми!$S$9)*F166),0),0)</f>
        <v>0</v>
      </c>
      <c r="AS166" s="60">
        <f>IF(S166="аб",ROUNDUP((норми!$T$4*G166)+(норми!$S$11*(норми!$T$9*F166)),0),0)</f>
        <v>0</v>
      </c>
      <c r="AT166" s="113">
        <f>IF(R166="дп/др.(м)",ROUNDUP((F166*норми!$U$4)+(((норми!$U$10+норми!$U$11)*норми!$U$9)*F166),0),0)</f>
        <v>0</v>
      </c>
      <c r="AU166" s="60">
        <f>IF(S166="ам",ROUNDUP((норми!$V$4*G166)+(норми!$U$11*(норми!$V$9*F166)),0),0)</f>
        <v>0</v>
      </c>
      <c r="AV166" s="43"/>
      <c r="AW166" s="60" t="str">
        <f t="shared" si="20"/>
        <v/>
      </c>
      <c r="AX166" s="43"/>
      <c r="AY166" s="60" t="str">
        <f>IF(P166&gt;0,IF(AX166="+",(норми!$X$4)*(P166*G166),""),"")</f>
        <v/>
      </c>
      <c r="AZ166" s="43"/>
      <c r="BA166" s="60" t="str">
        <f>IF(P166&gt;0,IF(AZ166="+",(норми!$X$4)*(P166*G166),""),"")</f>
        <v/>
      </c>
      <c r="BB166" s="43"/>
      <c r="BC166" s="60" t="str">
        <f>IF(P166&gt;0,IF(BB166="+",(норми!$Z$4)*(P166*F166),""),"")</f>
        <v/>
      </c>
      <c r="BD166" s="61"/>
      <c r="BE166" s="60">
        <f t="shared" si="27"/>
        <v>0</v>
      </c>
      <c r="BF166" s="44">
        <f t="shared" si="28"/>
        <v>0</v>
      </c>
    </row>
    <row r="167" spans="1:58" hidden="1" outlineLevel="1" x14ac:dyDescent="0.2">
      <c r="A167" s="20">
        <v>46</v>
      </c>
      <c r="B167" s="21"/>
      <c r="C167" s="21"/>
      <c r="D167" s="48"/>
      <c r="E167" s="21"/>
      <c r="F167" s="21"/>
      <c r="G167" s="21"/>
      <c r="H167" s="21"/>
      <c r="I167" s="21"/>
      <c r="J167" s="20"/>
      <c r="K167" s="22"/>
      <c r="L167" s="22"/>
      <c r="M167" s="22"/>
      <c r="N167" s="22"/>
      <c r="O167" s="22"/>
      <c r="P167" s="21"/>
      <c r="Q167" s="22"/>
      <c r="R167" s="22"/>
      <c r="S167" s="22"/>
      <c r="T167" s="22"/>
      <c r="U167" s="22"/>
      <c r="V167" s="22"/>
      <c r="W167" s="22"/>
      <c r="X167" s="48"/>
      <c r="Y167" s="23"/>
      <c r="Z167" s="59">
        <f t="shared" si="23"/>
        <v>0</v>
      </c>
      <c r="AA167" s="60">
        <f t="shared" si="24"/>
        <v>0</v>
      </c>
      <c r="AB167" s="60">
        <f t="shared" si="25"/>
        <v>0</v>
      </c>
      <c r="AC167" s="60">
        <f t="shared" si="26"/>
        <v>0</v>
      </c>
      <c r="AD167" s="60">
        <f>IF(D167&lt;=4,O167+((O167*(норми!$E$6))/100),O167+((O167*(норми!$E$7))/100))</f>
        <v>0</v>
      </c>
      <c r="AE167" s="113">
        <f>IFERROR(IF(P167&gt;0,0,ROUNDUP(норми!$F$4*G167,0)),"")</f>
        <v>0</v>
      </c>
      <c r="AF167" s="61"/>
      <c r="AG167" s="61"/>
      <c r="AH167" s="61"/>
      <c r="AI167" s="60">
        <f>IF(X167&gt;0,(X167*(норми!$J$4*F167)),0)</f>
        <v>0</v>
      </c>
      <c r="AJ167" s="60">
        <f>IF(V167="фах",норми!$K$4*F167,0)</f>
        <v>0</v>
      </c>
      <c r="AK167" s="60">
        <f>IF(V167="заг",норми!$L$4*F167,0)</f>
        <v>0</v>
      </c>
      <c r="AL167" s="60">
        <f>IF(W167="фах",норми!$M$4*F167,0)</f>
        <v>0</v>
      </c>
      <c r="AM167" s="60">
        <f>IF(W167="заг",норми!$N$4*F167,0)</f>
        <v>0</v>
      </c>
      <c r="AN167" s="60">
        <f>IF(T167&gt;0,G167*норми!$O$4,0)</f>
        <v>0</v>
      </c>
      <c r="AO167" s="60">
        <f>IF(U167&gt;0,G167*норми!$P$4,0)</f>
        <v>0</v>
      </c>
      <c r="AP167" s="60">
        <f>IF(U167="е.п.",ROUNDUP(G167*норми!$Q$4,0),0)</f>
        <v>0</v>
      </c>
      <c r="AQ167" s="60">
        <f>IF(U167="е.у.",ROUNDUP(G167*норми!$R$4,0),0)</f>
        <v>0</v>
      </c>
      <c r="AR167" s="113">
        <f>IF(R167="дп/др.(б)",ROUNDUP((F167*норми!$S$4)+(((норми!$S$10+норми!$S$11)*норми!$S$9)*F167),0),0)</f>
        <v>0</v>
      </c>
      <c r="AS167" s="60">
        <f>IF(S167="аб",ROUNDUP((норми!$T$4*G167)+(норми!$S$11*(норми!$T$9*F167)),0),0)</f>
        <v>0</v>
      </c>
      <c r="AT167" s="113">
        <f>IF(R167="дп/др.(м)",ROUNDUP((F167*норми!$U$4)+(((норми!$U$10+норми!$U$11)*норми!$U$9)*F167),0),0)</f>
        <v>0</v>
      </c>
      <c r="AU167" s="60">
        <f>IF(S167="ам",ROUNDUP((норми!$V$4*G167)+(норми!$U$11*(норми!$V$9*F167)),0),0)</f>
        <v>0</v>
      </c>
      <c r="AV167" s="43"/>
      <c r="AW167" s="60" t="str">
        <f t="shared" si="20"/>
        <v/>
      </c>
      <c r="AX167" s="43"/>
      <c r="AY167" s="60" t="str">
        <f>IF(P167&gt;0,IF(AX167="+",(норми!$X$4)*(P167*G167),""),"")</f>
        <v/>
      </c>
      <c r="AZ167" s="43"/>
      <c r="BA167" s="60" t="str">
        <f>IF(P167&gt;0,IF(AZ167="+",(норми!$X$4)*(P167*G167),""),"")</f>
        <v/>
      </c>
      <c r="BB167" s="43"/>
      <c r="BC167" s="60" t="str">
        <f>IF(P167&gt;0,IF(BB167="+",(норми!$Z$4)*(P167*F167),""),"")</f>
        <v/>
      </c>
      <c r="BD167" s="61"/>
      <c r="BE167" s="60">
        <f t="shared" si="27"/>
        <v>0</v>
      </c>
      <c r="BF167" s="44">
        <f t="shared" si="28"/>
        <v>0</v>
      </c>
    </row>
    <row r="168" spans="1:58" hidden="1" outlineLevel="1" x14ac:dyDescent="0.2">
      <c r="A168" s="20">
        <v>47</v>
      </c>
      <c r="B168" s="21"/>
      <c r="C168" s="21"/>
      <c r="D168" s="48"/>
      <c r="E168" s="21"/>
      <c r="F168" s="21"/>
      <c r="G168" s="21"/>
      <c r="H168" s="21"/>
      <c r="I168" s="21"/>
      <c r="J168" s="20"/>
      <c r="K168" s="22"/>
      <c r="L168" s="22"/>
      <c r="M168" s="22"/>
      <c r="N168" s="22"/>
      <c r="O168" s="22"/>
      <c r="P168" s="21"/>
      <c r="Q168" s="22"/>
      <c r="R168" s="22"/>
      <c r="S168" s="22"/>
      <c r="T168" s="22"/>
      <c r="U168" s="22"/>
      <c r="V168" s="22"/>
      <c r="W168" s="22"/>
      <c r="X168" s="48"/>
      <c r="Y168" s="23"/>
      <c r="Z168" s="59">
        <f t="shared" si="23"/>
        <v>0</v>
      </c>
      <c r="AA168" s="60">
        <f t="shared" si="24"/>
        <v>0</v>
      </c>
      <c r="AB168" s="60">
        <f t="shared" si="25"/>
        <v>0</v>
      </c>
      <c r="AC168" s="60">
        <f t="shared" si="26"/>
        <v>0</v>
      </c>
      <c r="AD168" s="60">
        <f>IF(D168&lt;=4,O168+((O168*(норми!$E$6))/100),O168+((O168*(норми!$E$7))/100))</f>
        <v>0</v>
      </c>
      <c r="AE168" s="113">
        <f>IFERROR(IF(P168&gt;0,0,ROUNDUP(норми!$F$4*G168,0)),"")</f>
        <v>0</v>
      </c>
      <c r="AF168" s="61"/>
      <c r="AG168" s="61"/>
      <c r="AH168" s="61"/>
      <c r="AI168" s="60">
        <f>IF(X168&gt;0,(X168*(норми!$J$4*F168)),0)</f>
        <v>0</v>
      </c>
      <c r="AJ168" s="60">
        <f>IF(V168="фах",норми!$K$4*F168,0)</f>
        <v>0</v>
      </c>
      <c r="AK168" s="60">
        <f>IF(V168="заг",норми!$L$4*F168,0)</f>
        <v>0</v>
      </c>
      <c r="AL168" s="60">
        <f>IF(W168="фах",норми!$M$4*F168,0)</f>
        <v>0</v>
      </c>
      <c r="AM168" s="60">
        <f>IF(W168="заг",норми!$N$4*F168,0)</f>
        <v>0</v>
      </c>
      <c r="AN168" s="60">
        <f>IF(T168&gt;0,G168*норми!$O$4,0)</f>
        <v>0</v>
      </c>
      <c r="AO168" s="60">
        <f>IF(U168&gt;0,G168*норми!$P$4,0)</f>
        <v>0</v>
      </c>
      <c r="AP168" s="60">
        <f>IF(U168="е.п.",ROUNDUP(G168*норми!$Q$4,0),0)</f>
        <v>0</v>
      </c>
      <c r="AQ168" s="60">
        <f>IF(U168="е.у.",ROUNDUP(G168*норми!$R$4,0),0)</f>
        <v>0</v>
      </c>
      <c r="AR168" s="113">
        <f>IF(R168="дп/др.(б)",ROUNDUP((F168*норми!$S$4)+(((норми!$S$10+норми!$S$11)*норми!$S$9)*F168),0),0)</f>
        <v>0</v>
      </c>
      <c r="AS168" s="60">
        <f>IF(S168="аб",ROUNDUP((норми!$T$4*G168)+(норми!$S$11*(норми!$T$9*F168)),0),0)</f>
        <v>0</v>
      </c>
      <c r="AT168" s="113">
        <f>IF(R168="дп/др.(м)",ROUNDUP((F168*норми!$U$4)+(((норми!$U$10+норми!$U$11)*норми!$U$9)*F168),0),0)</f>
        <v>0</v>
      </c>
      <c r="AU168" s="60">
        <f>IF(S168="ам",ROUNDUP((норми!$V$4*G168)+(норми!$U$11*(норми!$V$9*F168)),0),0)</f>
        <v>0</v>
      </c>
      <c r="AV168" s="43"/>
      <c r="AW168" s="60" t="str">
        <f t="shared" si="20"/>
        <v/>
      </c>
      <c r="AX168" s="43"/>
      <c r="AY168" s="60" t="str">
        <f>IF(P168&gt;0,IF(AX168="+",(норми!$X$4)*(P168*G168),""),"")</f>
        <v/>
      </c>
      <c r="AZ168" s="43"/>
      <c r="BA168" s="60" t="str">
        <f>IF(P168&gt;0,IF(AZ168="+",(норми!$X$4)*(P168*G168),""),"")</f>
        <v/>
      </c>
      <c r="BB168" s="43"/>
      <c r="BC168" s="60" t="str">
        <f>IF(P168&gt;0,IF(BB168="+",(норми!$Z$4)*(P168*F168),""),"")</f>
        <v/>
      </c>
      <c r="BD168" s="61"/>
      <c r="BE168" s="60">
        <f t="shared" si="27"/>
        <v>0</v>
      </c>
      <c r="BF168" s="44">
        <f t="shared" si="28"/>
        <v>0</v>
      </c>
    </row>
    <row r="169" spans="1:58" hidden="1" outlineLevel="1" x14ac:dyDescent="0.2">
      <c r="A169" s="20">
        <v>48</v>
      </c>
      <c r="B169" s="21"/>
      <c r="C169" s="21"/>
      <c r="D169" s="48"/>
      <c r="E169" s="21"/>
      <c r="F169" s="21"/>
      <c r="G169" s="21"/>
      <c r="H169" s="21"/>
      <c r="I169" s="21"/>
      <c r="J169" s="20"/>
      <c r="K169" s="22"/>
      <c r="L169" s="22"/>
      <c r="M169" s="22"/>
      <c r="N169" s="22"/>
      <c r="O169" s="22"/>
      <c r="P169" s="21"/>
      <c r="Q169" s="22"/>
      <c r="R169" s="22"/>
      <c r="S169" s="22"/>
      <c r="T169" s="22"/>
      <c r="U169" s="22"/>
      <c r="V169" s="22"/>
      <c r="W169" s="22"/>
      <c r="X169" s="48"/>
      <c r="Y169" s="23"/>
      <c r="Z169" s="59">
        <f t="shared" si="23"/>
        <v>0</v>
      </c>
      <c r="AA169" s="60">
        <f t="shared" si="24"/>
        <v>0</v>
      </c>
      <c r="AB169" s="60">
        <f t="shared" si="25"/>
        <v>0</v>
      </c>
      <c r="AC169" s="60">
        <f t="shared" si="26"/>
        <v>0</v>
      </c>
      <c r="AD169" s="60">
        <f>IF(D169&lt;=4,O169+((O169*(норми!$E$6))/100),O169+((O169*(норми!$E$7))/100))</f>
        <v>0</v>
      </c>
      <c r="AE169" s="113">
        <f>IFERROR(IF(P169&gt;0,0,ROUNDUP(норми!$F$4*G169,0)),"")</f>
        <v>0</v>
      </c>
      <c r="AF169" s="61"/>
      <c r="AG169" s="61"/>
      <c r="AH169" s="61"/>
      <c r="AI169" s="60">
        <f>IF(X169&gt;0,(X169*(норми!$J$4*F169)),0)</f>
        <v>0</v>
      </c>
      <c r="AJ169" s="60">
        <f>IF(V169="фах",норми!$K$4*F169,0)</f>
        <v>0</v>
      </c>
      <c r="AK169" s="60">
        <f>IF(V169="заг",норми!$L$4*F169,0)</f>
        <v>0</v>
      </c>
      <c r="AL169" s="60">
        <f>IF(W169="фах",норми!$M$4*F169,0)</f>
        <v>0</v>
      </c>
      <c r="AM169" s="60">
        <f>IF(W169="заг",норми!$N$4*F169,0)</f>
        <v>0</v>
      </c>
      <c r="AN169" s="60">
        <f>IF(T169&gt;0,G169*норми!$O$4,0)</f>
        <v>0</v>
      </c>
      <c r="AO169" s="60">
        <f>IF(U169&gt;0,G169*норми!$P$4,0)</f>
        <v>0</v>
      </c>
      <c r="AP169" s="60">
        <f>IF(U169="е.п.",ROUNDUP(G169*норми!$Q$4,0),0)</f>
        <v>0</v>
      </c>
      <c r="AQ169" s="60">
        <f>IF(U169="е.у.",ROUNDUP(G169*норми!$R$4,0),0)</f>
        <v>0</v>
      </c>
      <c r="AR169" s="113">
        <f>IF(R169="дп/др.(б)",ROUNDUP((F169*норми!$S$4)+(((норми!$S$10+норми!$S$11)*норми!$S$9)*F169),0),0)</f>
        <v>0</v>
      </c>
      <c r="AS169" s="60">
        <f>IF(S169="аб",ROUNDUP((норми!$T$4*G169)+(норми!$S$11*(норми!$T$9*F169)),0),0)</f>
        <v>0</v>
      </c>
      <c r="AT169" s="113">
        <f>IF(R169="дп/др.(м)",ROUNDUP((F169*норми!$U$4)+(((норми!$U$10+норми!$U$11)*норми!$U$9)*F169),0),0)</f>
        <v>0</v>
      </c>
      <c r="AU169" s="60">
        <f>IF(S169="ам",ROUNDUP((норми!$V$4*G169)+(норми!$U$11*(норми!$V$9*F169)),0),0)</f>
        <v>0</v>
      </c>
      <c r="AV169" s="43"/>
      <c r="AW169" s="60" t="str">
        <f t="shared" si="20"/>
        <v/>
      </c>
      <c r="AX169" s="43"/>
      <c r="AY169" s="60" t="str">
        <f>IF(P169&gt;0,IF(AX169="+",(норми!$X$4)*(P169*G169),""),"")</f>
        <v/>
      </c>
      <c r="AZ169" s="43"/>
      <c r="BA169" s="60" t="str">
        <f>IF(P169&gt;0,IF(AZ169="+",(норми!$X$4)*(P169*G169),""),"")</f>
        <v/>
      </c>
      <c r="BB169" s="43"/>
      <c r="BC169" s="60" t="str">
        <f>IF(P169&gt;0,IF(BB169="+",(норми!$Z$4)*(P169*F169),""),"")</f>
        <v/>
      </c>
      <c r="BD169" s="61"/>
      <c r="BE169" s="60">
        <f t="shared" si="27"/>
        <v>0</v>
      </c>
      <c r="BF169" s="44">
        <f t="shared" si="28"/>
        <v>0</v>
      </c>
    </row>
    <row r="170" spans="1:58" hidden="1" outlineLevel="1" x14ac:dyDescent="0.2">
      <c r="A170" s="20">
        <v>49</v>
      </c>
      <c r="B170" s="21"/>
      <c r="C170" s="21"/>
      <c r="D170" s="48"/>
      <c r="E170" s="21"/>
      <c r="F170" s="21"/>
      <c r="G170" s="21"/>
      <c r="H170" s="21"/>
      <c r="I170" s="21"/>
      <c r="J170" s="20"/>
      <c r="K170" s="22"/>
      <c r="L170" s="22"/>
      <c r="M170" s="22"/>
      <c r="N170" s="22"/>
      <c r="O170" s="22"/>
      <c r="P170" s="21"/>
      <c r="Q170" s="22"/>
      <c r="R170" s="22"/>
      <c r="S170" s="22"/>
      <c r="T170" s="22"/>
      <c r="U170" s="22"/>
      <c r="V170" s="22"/>
      <c r="W170" s="22"/>
      <c r="X170" s="48"/>
      <c r="Y170" s="23"/>
      <c r="Z170" s="59">
        <f t="shared" si="23"/>
        <v>0</v>
      </c>
      <c r="AA170" s="60">
        <f t="shared" si="24"/>
        <v>0</v>
      </c>
      <c r="AB170" s="60">
        <f t="shared" si="25"/>
        <v>0</v>
      </c>
      <c r="AC170" s="60">
        <f t="shared" si="26"/>
        <v>0</v>
      </c>
      <c r="AD170" s="60">
        <f>IF(D170&lt;=4,O170+((O170*(норми!$E$6))/100),O170+((O170*(норми!$E$7))/100))</f>
        <v>0</v>
      </c>
      <c r="AE170" s="113">
        <f>IFERROR(IF(P170&gt;0,0,ROUNDUP(норми!$F$4*G170,0)),"")</f>
        <v>0</v>
      </c>
      <c r="AF170" s="61"/>
      <c r="AG170" s="61"/>
      <c r="AH170" s="61"/>
      <c r="AI170" s="60">
        <f>IF(X170&gt;0,(X170*(норми!$J$4*F170)),0)</f>
        <v>0</v>
      </c>
      <c r="AJ170" s="60">
        <f>IF(V170="фах",норми!$K$4*F170,0)</f>
        <v>0</v>
      </c>
      <c r="AK170" s="60">
        <f>IF(V170="заг",норми!$L$4*F170,0)</f>
        <v>0</v>
      </c>
      <c r="AL170" s="60">
        <f>IF(W170="фах",норми!$M$4*F170,0)</f>
        <v>0</v>
      </c>
      <c r="AM170" s="60">
        <f>IF(W170="заг",норми!$N$4*F170,0)</f>
        <v>0</v>
      </c>
      <c r="AN170" s="60">
        <f>IF(T170&gt;0,G170*норми!$O$4,0)</f>
        <v>0</v>
      </c>
      <c r="AO170" s="60">
        <f>IF(U170&gt;0,G170*норми!$P$4,0)</f>
        <v>0</v>
      </c>
      <c r="AP170" s="60">
        <f>IF(U170="е.п.",ROUNDUP(G170*норми!$Q$4,0),0)</f>
        <v>0</v>
      </c>
      <c r="AQ170" s="60">
        <f>IF(U170="е.у.",ROUNDUP(G170*норми!$R$4,0),0)</f>
        <v>0</v>
      </c>
      <c r="AR170" s="113">
        <f>IF(R170="дп/др.(б)",ROUNDUP((F170*норми!$S$4)+(((норми!$S$10+норми!$S$11)*норми!$S$9)*F170),0),0)</f>
        <v>0</v>
      </c>
      <c r="AS170" s="60">
        <f>IF(S170="аб",ROUNDUP((норми!$T$4*G170)+(норми!$S$11*(норми!$T$9*F170)),0),0)</f>
        <v>0</v>
      </c>
      <c r="AT170" s="113">
        <f>IF(R170="дп/др.(м)",ROUNDUP((F170*норми!$U$4)+(((норми!$U$10+норми!$U$11)*норми!$U$9)*F170),0),0)</f>
        <v>0</v>
      </c>
      <c r="AU170" s="60">
        <f>IF(S170="ам",ROUNDUP((норми!$V$4*G170)+(норми!$U$11*(норми!$V$9*F170)),0),0)</f>
        <v>0</v>
      </c>
      <c r="AV170" s="43"/>
      <c r="AW170" s="60" t="str">
        <f t="shared" si="20"/>
        <v/>
      </c>
      <c r="AX170" s="43"/>
      <c r="AY170" s="60" t="str">
        <f>IF(P170&gt;0,IF(AX170="+",(норми!$X$4)*(P170*G170),""),"")</f>
        <v/>
      </c>
      <c r="AZ170" s="43"/>
      <c r="BA170" s="60" t="str">
        <f>IF(P170&gt;0,IF(AZ170="+",(норми!$X$4)*(P170*G170),""),"")</f>
        <v/>
      </c>
      <c r="BB170" s="43"/>
      <c r="BC170" s="60" t="str">
        <f>IF(P170&gt;0,IF(BB170="+",(норми!$Z$4)*(P170*F170),""),"")</f>
        <v/>
      </c>
      <c r="BD170" s="61"/>
      <c r="BE170" s="60">
        <f t="shared" si="27"/>
        <v>0</v>
      </c>
      <c r="BF170" s="44">
        <f t="shared" si="28"/>
        <v>0</v>
      </c>
    </row>
    <row r="171" spans="1:58" hidden="1" outlineLevel="1" x14ac:dyDescent="0.2">
      <c r="A171" s="20">
        <v>50</v>
      </c>
      <c r="B171" s="21"/>
      <c r="C171" s="21"/>
      <c r="D171" s="48"/>
      <c r="E171" s="21"/>
      <c r="F171" s="21"/>
      <c r="G171" s="21"/>
      <c r="H171" s="21"/>
      <c r="I171" s="21"/>
      <c r="J171" s="20"/>
      <c r="K171" s="22"/>
      <c r="L171" s="22"/>
      <c r="M171" s="22"/>
      <c r="N171" s="22"/>
      <c r="O171" s="22"/>
      <c r="P171" s="21"/>
      <c r="Q171" s="22"/>
      <c r="R171" s="22"/>
      <c r="S171" s="22"/>
      <c r="T171" s="22"/>
      <c r="U171" s="22"/>
      <c r="V171" s="22"/>
      <c r="W171" s="22"/>
      <c r="X171" s="48"/>
      <c r="Y171" s="23"/>
      <c r="Z171" s="59">
        <f t="shared" si="23"/>
        <v>0</v>
      </c>
      <c r="AA171" s="60">
        <f t="shared" si="24"/>
        <v>0</v>
      </c>
      <c r="AB171" s="60">
        <f t="shared" si="25"/>
        <v>0</v>
      </c>
      <c r="AC171" s="60">
        <f t="shared" si="26"/>
        <v>0</v>
      </c>
      <c r="AD171" s="60">
        <f>IF(D171&lt;=4,O171+((O171*(норми!$E$6))/100),O171+((O171*(норми!$E$7))/100))</f>
        <v>0</v>
      </c>
      <c r="AE171" s="113">
        <f>IFERROR(IF(P171&gt;0,0,ROUNDUP(норми!$F$4*G171,0)),"")</f>
        <v>0</v>
      </c>
      <c r="AF171" s="61"/>
      <c r="AG171" s="61"/>
      <c r="AH171" s="61"/>
      <c r="AI171" s="60">
        <f>IF(X171&gt;0,(X171*(норми!$J$4*F171)),0)</f>
        <v>0</v>
      </c>
      <c r="AJ171" s="60">
        <f>IF(V171="фах",норми!$K$4*F171,0)</f>
        <v>0</v>
      </c>
      <c r="AK171" s="60">
        <f>IF(V171="заг",норми!$L$4*F171,0)</f>
        <v>0</v>
      </c>
      <c r="AL171" s="60">
        <f>IF(W171="фах",норми!$M$4*F171,0)</f>
        <v>0</v>
      </c>
      <c r="AM171" s="60">
        <f>IF(W171="заг",норми!$N$4*F171,0)</f>
        <v>0</v>
      </c>
      <c r="AN171" s="60">
        <f>IF(T171&gt;0,G171*норми!$O$4,0)</f>
        <v>0</v>
      </c>
      <c r="AO171" s="60">
        <f>IF(U171&gt;0,G171*норми!$P$4,0)</f>
        <v>0</v>
      </c>
      <c r="AP171" s="60">
        <f>IF(U171="е.п.",ROUNDUP(G171*норми!$Q$4,0),0)</f>
        <v>0</v>
      </c>
      <c r="AQ171" s="60">
        <f>IF(U171="е.у.",ROUNDUP(G171*норми!$R$4,0),0)</f>
        <v>0</v>
      </c>
      <c r="AR171" s="113">
        <f>IF(R171="дп/др.(б)",ROUNDUP((F171*норми!$S$4)+(((норми!$S$10+норми!$S$11)*норми!$S$9)*F171),0),0)</f>
        <v>0</v>
      </c>
      <c r="AS171" s="60">
        <f>IF(S171="аб",ROUNDUP((норми!$T$4*G171)+(норми!$S$11*(норми!$T$9*F171)),0),0)</f>
        <v>0</v>
      </c>
      <c r="AT171" s="113">
        <f>IF(R171="дп/др.(м)",ROUNDUP((F171*норми!$U$4)+(((норми!$U$10+норми!$U$11)*норми!$U$9)*F171),0),0)</f>
        <v>0</v>
      </c>
      <c r="AU171" s="60">
        <f>IF(S171="ам",ROUNDUP((норми!$V$4*G171)+(норми!$U$11*(норми!$V$9*F171)),0),0)</f>
        <v>0</v>
      </c>
      <c r="AV171" s="43"/>
      <c r="AW171" s="60" t="str">
        <f t="shared" si="20"/>
        <v/>
      </c>
      <c r="AX171" s="43"/>
      <c r="AY171" s="60" t="str">
        <f>IF(P171&gt;0,IF(AX171="+",(норми!$X$4)*(P171*G171),""),"")</f>
        <v/>
      </c>
      <c r="AZ171" s="43"/>
      <c r="BA171" s="60" t="str">
        <f>IF(P171&gt;0,IF(AZ171="+",(норми!$X$4)*(P171*G171),""),"")</f>
        <v/>
      </c>
      <c r="BB171" s="43"/>
      <c r="BC171" s="60" t="str">
        <f>IF(P171&gt;0,IF(BB171="+",(норми!$Z$4)*(P171*F171),""),"")</f>
        <v/>
      </c>
      <c r="BD171" s="61"/>
      <c r="BE171" s="60">
        <f t="shared" si="27"/>
        <v>0</v>
      </c>
      <c r="BF171" s="44">
        <f t="shared" si="28"/>
        <v>0</v>
      </c>
    </row>
    <row r="172" spans="1:58" hidden="1" outlineLevel="1" x14ac:dyDescent="0.2">
      <c r="A172" s="20">
        <v>51</v>
      </c>
      <c r="B172" s="21"/>
      <c r="C172" s="21"/>
      <c r="D172" s="48"/>
      <c r="E172" s="21"/>
      <c r="F172" s="21"/>
      <c r="G172" s="21"/>
      <c r="H172" s="21"/>
      <c r="I172" s="21"/>
      <c r="J172" s="20"/>
      <c r="K172" s="22"/>
      <c r="L172" s="22"/>
      <c r="M172" s="22"/>
      <c r="N172" s="22"/>
      <c r="O172" s="22"/>
      <c r="P172" s="21"/>
      <c r="Q172" s="22"/>
      <c r="R172" s="22"/>
      <c r="S172" s="22"/>
      <c r="T172" s="22"/>
      <c r="U172" s="22"/>
      <c r="V172" s="22"/>
      <c r="W172" s="22"/>
      <c r="X172" s="48"/>
      <c r="Y172" s="23"/>
      <c r="Z172" s="59">
        <f t="shared" si="23"/>
        <v>0</v>
      </c>
      <c r="AA172" s="60">
        <f t="shared" si="24"/>
        <v>0</v>
      </c>
      <c r="AB172" s="60">
        <f t="shared" si="25"/>
        <v>0</v>
      </c>
      <c r="AC172" s="60">
        <f t="shared" si="26"/>
        <v>0</v>
      </c>
      <c r="AD172" s="60">
        <f>IF(D172&lt;=4,O172+((O172*(норми!$E$6))/100),O172+((O172*(норми!$E$7))/100))</f>
        <v>0</v>
      </c>
      <c r="AE172" s="113">
        <f>IFERROR(IF(P172&gt;0,0,ROUNDUP(норми!$F$4*G172,0)),"")</f>
        <v>0</v>
      </c>
      <c r="AF172" s="61"/>
      <c r="AG172" s="61"/>
      <c r="AH172" s="61"/>
      <c r="AI172" s="60">
        <f>IF(X172&gt;0,(X172*(норми!$J$4*F172)),0)</f>
        <v>0</v>
      </c>
      <c r="AJ172" s="60">
        <f>IF(V172="фах",норми!$K$4*F172,0)</f>
        <v>0</v>
      </c>
      <c r="AK172" s="60">
        <f>IF(V172="заг",норми!$L$4*F172,0)</f>
        <v>0</v>
      </c>
      <c r="AL172" s="60">
        <f>IF(W172="фах",норми!$M$4*F172,0)</f>
        <v>0</v>
      </c>
      <c r="AM172" s="60">
        <f>IF(W172="заг",норми!$N$4*F172,0)</f>
        <v>0</v>
      </c>
      <c r="AN172" s="60">
        <f>IF(T172&gt;0,G172*норми!$O$4,0)</f>
        <v>0</v>
      </c>
      <c r="AO172" s="60">
        <f>IF(U172&gt;0,G172*норми!$P$4,0)</f>
        <v>0</v>
      </c>
      <c r="AP172" s="60">
        <f>IF(U172="е.п.",ROUNDUP(G172*норми!$Q$4,0),0)</f>
        <v>0</v>
      </c>
      <c r="AQ172" s="60">
        <f>IF(U172="е.у.",ROUNDUP(G172*норми!$R$4,0),0)</f>
        <v>0</v>
      </c>
      <c r="AR172" s="113">
        <f>IF(R172="дп/др.(б)",ROUNDUP((F172*норми!$S$4)+(((норми!$S$10+норми!$S$11)*норми!$S$9)*F172),0),0)</f>
        <v>0</v>
      </c>
      <c r="AS172" s="60">
        <f>IF(S172="аб",ROUNDUP((норми!$T$4*G172)+(норми!$S$11*(норми!$T$9*F172)),0),0)</f>
        <v>0</v>
      </c>
      <c r="AT172" s="113">
        <f>IF(R172="дп/др.(м)",ROUNDUP((F172*норми!$U$4)+(((норми!$U$10+норми!$U$11)*норми!$U$9)*F172),0),0)</f>
        <v>0</v>
      </c>
      <c r="AU172" s="60">
        <f>IF(S172="ам",ROUNDUP((норми!$V$4*G172)+(норми!$U$11*(норми!$V$9*F172)),0),0)</f>
        <v>0</v>
      </c>
      <c r="AV172" s="43"/>
      <c r="AW172" s="60" t="str">
        <f t="shared" si="20"/>
        <v/>
      </c>
      <c r="AX172" s="43"/>
      <c r="AY172" s="60" t="str">
        <f>IF(P172&gt;0,IF(AX172="+",(норми!$X$4)*(P172*G172),""),"")</f>
        <v/>
      </c>
      <c r="AZ172" s="43"/>
      <c r="BA172" s="60" t="str">
        <f>IF(P172&gt;0,IF(AZ172="+",(норми!$X$4)*(P172*G172),""),"")</f>
        <v/>
      </c>
      <c r="BB172" s="43"/>
      <c r="BC172" s="60" t="str">
        <f>IF(P172&gt;0,IF(BB172="+",(норми!$Z$4)*(P172*F172),""),"")</f>
        <v/>
      </c>
      <c r="BD172" s="61"/>
      <c r="BE172" s="60">
        <f t="shared" si="27"/>
        <v>0</v>
      </c>
      <c r="BF172" s="44">
        <f t="shared" si="28"/>
        <v>0</v>
      </c>
    </row>
    <row r="173" spans="1:58" hidden="1" outlineLevel="1" x14ac:dyDescent="0.2">
      <c r="A173" s="20">
        <v>52</v>
      </c>
      <c r="B173" s="21"/>
      <c r="C173" s="21"/>
      <c r="D173" s="48"/>
      <c r="E173" s="21"/>
      <c r="F173" s="21"/>
      <c r="G173" s="21"/>
      <c r="H173" s="21"/>
      <c r="I173" s="21"/>
      <c r="J173" s="20"/>
      <c r="K173" s="22"/>
      <c r="L173" s="22"/>
      <c r="M173" s="22"/>
      <c r="N173" s="22"/>
      <c r="O173" s="22"/>
      <c r="P173" s="21"/>
      <c r="Q173" s="22"/>
      <c r="R173" s="22"/>
      <c r="S173" s="22"/>
      <c r="T173" s="22"/>
      <c r="U173" s="22"/>
      <c r="V173" s="22"/>
      <c r="W173" s="22"/>
      <c r="X173" s="48"/>
      <c r="Y173" s="23"/>
      <c r="Z173" s="59">
        <f t="shared" si="23"/>
        <v>0</v>
      </c>
      <c r="AA173" s="60">
        <f t="shared" si="24"/>
        <v>0</v>
      </c>
      <c r="AB173" s="60">
        <f t="shared" si="25"/>
        <v>0</v>
      </c>
      <c r="AC173" s="60">
        <f t="shared" si="26"/>
        <v>0</v>
      </c>
      <c r="AD173" s="60">
        <f>IF(D173&lt;=4,O173+((O173*(норми!$E$6))/100),O173+((O173*(норми!$E$7))/100))</f>
        <v>0</v>
      </c>
      <c r="AE173" s="113">
        <f>IFERROR(IF(P173&gt;0,0,ROUNDUP(норми!$F$4*G173,0)),"")</f>
        <v>0</v>
      </c>
      <c r="AF173" s="61"/>
      <c r="AG173" s="61"/>
      <c r="AH173" s="61"/>
      <c r="AI173" s="60">
        <f>IF(X173&gt;0,(X173*(норми!$J$4*F173)),0)</f>
        <v>0</v>
      </c>
      <c r="AJ173" s="60">
        <f>IF(V173="фах",норми!$K$4*F173,0)</f>
        <v>0</v>
      </c>
      <c r="AK173" s="60">
        <f>IF(V173="заг",норми!$L$4*F173,0)</f>
        <v>0</v>
      </c>
      <c r="AL173" s="60">
        <f>IF(W173="фах",норми!$M$4*F173,0)</f>
        <v>0</v>
      </c>
      <c r="AM173" s="60">
        <f>IF(W173="заг",норми!$N$4*F173,0)</f>
        <v>0</v>
      </c>
      <c r="AN173" s="60">
        <f>IF(T173&gt;0,G173*норми!$O$4,0)</f>
        <v>0</v>
      </c>
      <c r="AO173" s="60">
        <f>IF(U173&gt;0,G173*норми!$P$4,0)</f>
        <v>0</v>
      </c>
      <c r="AP173" s="60">
        <f>IF(U173="е.п.",ROUNDUP(G173*норми!$Q$4,0),0)</f>
        <v>0</v>
      </c>
      <c r="AQ173" s="60">
        <f>IF(U173="е.у.",ROUNDUP(G173*норми!$R$4,0),0)</f>
        <v>0</v>
      </c>
      <c r="AR173" s="113">
        <f>IF(R173="дп/др.(б)",ROUNDUP((F173*норми!$S$4)+(((норми!$S$10+норми!$S$11)*норми!$S$9)*F173),0),0)</f>
        <v>0</v>
      </c>
      <c r="AS173" s="60">
        <f>IF(S173="аб",ROUNDUP((норми!$T$4*G173)+(норми!$S$11*(норми!$T$9*F173)),0),0)</f>
        <v>0</v>
      </c>
      <c r="AT173" s="113">
        <f>IF(R173="дп/др.(м)",ROUNDUP((F173*норми!$U$4)+(((норми!$U$10+норми!$U$11)*норми!$U$9)*F173),0),0)</f>
        <v>0</v>
      </c>
      <c r="AU173" s="60">
        <f>IF(S173="ам",ROUNDUP((норми!$V$4*G173)+(норми!$U$11*(норми!$V$9*F173)),0),0)</f>
        <v>0</v>
      </c>
      <c r="AV173" s="43"/>
      <c r="AW173" s="60" t="str">
        <f t="shared" si="20"/>
        <v/>
      </c>
      <c r="AX173" s="43"/>
      <c r="AY173" s="60" t="str">
        <f>IF(P173&gt;0,IF(AX173="+",(норми!$X$4)*(P173*G173),""),"")</f>
        <v/>
      </c>
      <c r="AZ173" s="43"/>
      <c r="BA173" s="60" t="str">
        <f>IF(P173&gt;0,IF(AZ173="+",(норми!$X$4)*(P173*G173),""),"")</f>
        <v/>
      </c>
      <c r="BB173" s="43"/>
      <c r="BC173" s="60" t="str">
        <f>IF(P173&gt;0,IF(BB173="+",(норми!$Z$4)*(P173*F173),""),"")</f>
        <v/>
      </c>
      <c r="BD173" s="61"/>
      <c r="BE173" s="60">
        <f t="shared" si="27"/>
        <v>0</v>
      </c>
      <c r="BF173" s="44">
        <f t="shared" si="28"/>
        <v>0</v>
      </c>
    </row>
    <row r="174" spans="1:58" hidden="1" outlineLevel="1" x14ac:dyDescent="0.2">
      <c r="A174" s="20">
        <v>53</v>
      </c>
      <c r="B174" s="21"/>
      <c r="C174" s="21"/>
      <c r="D174" s="48"/>
      <c r="E174" s="21"/>
      <c r="F174" s="21"/>
      <c r="G174" s="21"/>
      <c r="H174" s="21"/>
      <c r="I174" s="21"/>
      <c r="J174" s="20"/>
      <c r="K174" s="22"/>
      <c r="L174" s="22"/>
      <c r="M174" s="22"/>
      <c r="N174" s="22"/>
      <c r="O174" s="22"/>
      <c r="P174" s="21"/>
      <c r="Q174" s="22"/>
      <c r="R174" s="22"/>
      <c r="S174" s="22"/>
      <c r="T174" s="22"/>
      <c r="U174" s="22"/>
      <c r="V174" s="22"/>
      <c r="W174" s="22"/>
      <c r="X174" s="48"/>
      <c r="Y174" s="23"/>
      <c r="Z174" s="59">
        <f t="shared" si="23"/>
        <v>0</v>
      </c>
      <c r="AA174" s="60">
        <f t="shared" si="24"/>
        <v>0</v>
      </c>
      <c r="AB174" s="60">
        <f t="shared" si="25"/>
        <v>0</v>
      </c>
      <c r="AC174" s="60">
        <f t="shared" si="26"/>
        <v>0</v>
      </c>
      <c r="AD174" s="60">
        <f>IF(D174&lt;=4,O174+((O174*(норми!$E$6))/100),O174+((O174*(норми!$E$7))/100))</f>
        <v>0</v>
      </c>
      <c r="AE174" s="113">
        <f>IFERROR(IF(P174&gt;0,0,ROUNDUP(норми!$F$4*G174,0)),"")</f>
        <v>0</v>
      </c>
      <c r="AF174" s="61"/>
      <c r="AG174" s="61"/>
      <c r="AH174" s="61"/>
      <c r="AI174" s="60">
        <f>IF(X174&gt;0,(X174*(норми!$J$4*F174)),0)</f>
        <v>0</v>
      </c>
      <c r="AJ174" s="60">
        <f>IF(V174="фах",норми!$K$4*F174,0)</f>
        <v>0</v>
      </c>
      <c r="AK174" s="60">
        <f>IF(V174="заг",норми!$L$4*F174,0)</f>
        <v>0</v>
      </c>
      <c r="AL174" s="60">
        <f>IF(W174="фах",норми!$M$4*F174,0)</f>
        <v>0</v>
      </c>
      <c r="AM174" s="60">
        <f>IF(W174="заг",норми!$N$4*F174,0)</f>
        <v>0</v>
      </c>
      <c r="AN174" s="60">
        <f>IF(T174&gt;0,G174*норми!$O$4,0)</f>
        <v>0</v>
      </c>
      <c r="AO174" s="60">
        <f>IF(U174&gt;0,G174*норми!$P$4,0)</f>
        <v>0</v>
      </c>
      <c r="AP174" s="60">
        <f>IF(U174="е.п.",ROUNDUP(G174*норми!$Q$4,0),0)</f>
        <v>0</v>
      </c>
      <c r="AQ174" s="60">
        <f>IF(U174="е.у.",ROUNDUP(G174*норми!$R$4,0),0)</f>
        <v>0</v>
      </c>
      <c r="AR174" s="113">
        <f>IF(R174="дп/др.(б)",ROUNDUP((F174*норми!$S$4)+(((норми!$S$10+норми!$S$11)*норми!$S$9)*F174),0),0)</f>
        <v>0</v>
      </c>
      <c r="AS174" s="60">
        <f>IF(S174="аб",ROUNDUP((норми!$T$4*G174)+(норми!$S$11*(норми!$T$9*F174)),0),0)</f>
        <v>0</v>
      </c>
      <c r="AT174" s="113">
        <f>IF(R174="дп/др.(м)",ROUNDUP((F174*норми!$U$4)+(((норми!$U$10+норми!$U$11)*норми!$U$9)*F174),0),0)</f>
        <v>0</v>
      </c>
      <c r="AU174" s="60">
        <f>IF(S174="ам",ROUNDUP((норми!$V$4*G174)+(норми!$U$11*(норми!$V$9*F174)),0),0)</f>
        <v>0</v>
      </c>
      <c r="AV174" s="43"/>
      <c r="AW174" s="60" t="str">
        <f t="shared" si="20"/>
        <v/>
      </c>
      <c r="AX174" s="43"/>
      <c r="AY174" s="60" t="str">
        <f>IF(P174&gt;0,IF(AX174="+",(норми!$X$4)*(P174*G174),""),"")</f>
        <v/>
      </c>
      <c r="AZ174" s="43"/>
      <c r="BA174" s="60" t="str">
        <f>IF(P174&gt;0,IF(AZ174="+",(норми!$X$4)*(P174*G174),""),"")</f>
        <v/>
      </c>
      <c r="BB174" s="43"/>
      <c r="BC174" s="60" t="str">
        <f>IF(P174&gt;0,IF(BB174="+",(норми!$Z$4)*(P174*F174),""),"")</f>
        <v/>
      </c>
      <c r="BD174" s="61"/>
      <c r="BE174" s="60">
        <f t="shared" si="27"/>
        <v>0</v>
      </c>
      <c r="BF174" s="44">
        <f t="shared" si="28"/>
        <v>0</v>
      </c>
    </row>
    <row r="175" spans="1:58" hidden="1" outlineLevel="1" x14ac:dyDescent="0.2">
      <c r="A175" s="20">
        <v>54</v>
      </c>
      <c r="B175" s="21"/>
      <c r="C175" s="21"/>
      <c r="D175" s="48"/>
      <c r="E175" s="21"/>
      <c r="F175" s="21"/>
      <c r="G175" s="21"/>
      <c r="H175" s="21"/>
      <c r="I175" s="21"/>
      <c r="J175" s="20"/>
      <c r="K175" s="22"/>
      <c r="L175" s="22"/>
      <c r="M175" s="22"/>
      <c r="N175" s="22"/>
      <c r="O175" s="22"/>
      <c r="P175" s="21"/>
      <c r="Q175" s="22"/>
      <c r="R175" s="22"/>
      <c r="S175" s="22"/>
      <c r="T175" s="22"/>
      <c r="U175" s="22"/>
      <c r="V175" s="22"/>
      <c r="W175" s="22"/>
      <c r="X175" s="48"/>
      <c r="Y175" s="23"/>
      <c r="Z175" s="59">
        <f t="shared" si="23"/>
        <v>0</v>
      </c>
      <c r="AA175" s="60">
        <f t="shared" si="24"/>
        <v>0</v>
      </c>
      <c r="AB175" s="60">
        <f t="shared" si="25"/>
        <v>0</v>
      </c>
      <c r="AC175" s="60">
        <f t="shared" si="26"/>
        <v>0</v>
      </c>
      <c r="AD175" s="60">
        <f>IF(D175&lt;=4,O175+((O175*(норми!$E$6))/100),O175+((O175*(норми!$E$7))/100))</f>
        <v>0</v>
      </c>
      <c r="AE175" s="113">
        <f>IFERROR(IF(P175&gt;0,0,ROUNDUP(норми!$F$4*G175,0)),"")</f>
        <v>0</v>
      </c>
      <c r="AF175" s="61"/>
      <c r="AG175" s="61"/>
      <c r="AH175" s="61"/>
      <c r="AI175" s="60">
        <f>IF(X175&gt;0,(X175*(норми!$J$4*F175)),0)</f>
        <v>0</v>
      </c>
      <c r="AJ175" s="60">
        <f>IF(V175="фах",норми!$K$4*F175,0)</f>
        <v>0</v>
      </c>
      <c r="AK175" s="60">
        <f>IF(V175="заг",норми!$L$4*F175,0)</f>
        <v>0</v>
      </c>
      <c r="AL175" s="60">
        <f>IF(W175="фах",норми!$M$4*F175,0)</f>
        <v>0</v>
      </c>
      <c r="AM175" s="60">
        <f>IF(W175="заг",норми!$N$4*F175,0)</f>
        <v>0</v>
      </c>
      <c r="AN175" s="60">
        <f>IF(T175&gt;0,G175*норми!$O$4,0)</f>
        <v>0</v>
      </c>
      <c r="AO175" s="60">
        <f>IF(U175&gt;0,G175*норми!$P$4,0)</f>
        <v>0</v>
      </c>
      <c r="AP175" s="60">
        <f>IF(U175="е.п.",ROUNDUP(G175*норми!$Q$4,0),0)</f>
        <v>0</v>
      </c>
      <c r="AQ175" s="60">
        <f>IF(U175="е.у.",ROUNDUP(G175*норми!$R$4,0),0)</f>
        <v>0</v>
      </c>
      <c r="AR175" s="113">
        <f>IF(R175="дп/др.(б)",ROUNDUP((F175*норми!$S$4)+(((норми!$S$10+норми!$S$11)*норми!$S$9)*F175),0),0)</f>
        <v>0</v>
      </c>
      <c r="AS175" s="60">
        <f>IF(S175="аб",ROUNDUP((норми!$T$4*G175)+(норми!$S$11*(норми!$T$9*F175)),0),0)</f>
        <v>0</v>
      </c>
      <c r="AT175" s="113">
        <f>IF(R175="дп/др.(м)",ROUNDUP((F175*норми!$U$4)+(((норми!$U$10+норми!$U$11)*норми!$U$9)*F175),0),0)</f>
        <v>0</v>
      </c>
      <c r="AU175" s="60">
        <f>IF(S175="ам",ROUNDUP((норми!$V$4*G175)+(норми!$U$11*(норми!$V$9*F175)),0),0)</f>
        <v>0</v>
      </c>
      <c r="AV175" s="43"/>
      <c r="AW175" s="60" t="str">
        <f t="shared" si="20"/>
        <v/>
      </c>
      <c r="AX175" s="43"/>
      <c r="AY175" s="60" t="str">
        <f>IF(P175&gt;0,IF(AX175="+",(норми!$X$4)*(P175*G175),""),"")</f>
        <v/>
      </c>
      <c r="AZ175" s="43"/>
      <c r="BA175" s="60" t="str">
        <f>IF(P175&gt;0,IF(AZ175="+",(норми!$X$4)*(P175*G175),""),"")</f>
        <v/>
      </c>
      <c r="BB175" s="43"/>
      <c r="BC175" s="60" t="str">
        <f>IF(P175&gt;0,IF(BB175="+",(норми!$Z$4)*(P175*F175),""),"")</f>
        <v/>
      </c>
      <c r="BD175" s="61"/>
      <c r="BE175" s="60">
        <f t="shared" si="27"/>
        <v>0</v>
      </c>
      <c r="BF175" s="44">
        <f t="shared" si="28"/>
        <v>0</v>
      </c>
    </row>
    <row r="176" spans="1:58" hidden="1" outlineLevel="1" x14ac:dyDescent="0.2">
      <c r="A176" s="20">
        <v>55</v>
      </c>
      <c r="B176" s="21"/>
      <c r="C176" s="21"/>
      <c r="D176" s="48"/>
      <c r="E176" s="21"/>
      <c r="F176" s="21"/>
      <c r="G176" s="21"/>
      <c r="H176" s="21"/>
      <c r="I176" s="21"/>
      <c r="J176" s="20"/>
      <c r="K176" s="22"/>
      <c r="L176" s="22"/>
      <c r="M176" s="22"/>
      <c r="N176" s="22"/>
      <c r="O176" s="22"/>
      <c r="P176" s="21"/>
      <c r="Q176" s="22"/>
      <c r="R176" s="22"/>
      <c r="S176" s="22"/>
      <c r="T176" s="22"/>
      <c r="U176" s="22"/>
      <c r="V176" s="22"/>
      <c r="W176" s="22"/>
      <c r="X176" s="48"/>
      <c r="Y176" s="23"/>
      <c r="Z176" s="59">
        <f t="shared" si="23"/>
        <v>0</v>
      </c>
      <c r="AA176" s="60">
        <f t="shared" si="24"/>
        <v>0</v>
      </c>
      <c r="AB176" s="60">
        <f t="shared" si="25"/>
        <v>0</v>
      </c>
      <c r="AC176" s="60">
        <f t="shared" si="26"/>
        <v>0</v>
      </c>
      <c r="AD176" s="60">
        <f>IF(D176&lt;=4,O176+((O176*(норми!$E$6))/100),O176+((O176*(норми!$E$7))/100))</f>
        <v>0</v>
      </c>
      <c r="AE176" s="113">
        <f>IFERROR(IF(P176&gt;0,0,ROUNDUP(норми!$F$4*G176,0)),"")</f>
        <v>0</v>
      </c>
      <c r="AF176" s="61"/>
      <c r="AG176" s="61"/>
      <c r="AH176" s="61"/>
      <c r="AI176" s="60">
        <f>IF(X176&gt;0,(X176*(норми!$J$4*F176)),0)</f>
        <v>0</v>
      </c>
      <c r="AJ176" s="60">
        <f>IF(V176="фах",норми!$K$4*F176,0)</f>
        <v>0</v>
      </c>
      <c r="AK176" s="60">
        <f>IF(V176="заг",норми!$L$4*F176,0)</f>
        <v>0</v>
      </c>
      <c r="AL176" s="60">
        <f>IF(W176="фах",норми!$M$4*F176,0)</f>
        <v>0</v>
      </c>
      <c r="AM176" s="60">
        <f>IF(W176="заг",норми!$N$4*F176,0)</f>
        <v>0</v>
      </c>
      <c r="AN176" s="60">
        <f>IF(T176&gt;0,G176*норми!$O$4,0)</f>
        <v>0</v>
      </c>
      <c r="AO176" s="60">
        <f>IF(U176&gt;0,G176*норми!$P$4,0)</f>
        <v>0</v>
      </c>
      <c r="AP176" s="60">
        <f>IF(U176="е.п.",ROUNDUP(G176*норми!$Q$4,0),0)</f>
        <v>0</v>
      </c>
      <c r="AQ176" s="60">
        <f>IF(U176="е.у.",ROUNDUP(G176*норми!$R$4,0),0)</f>
        <v>0</v>
      </c>
      <c r="AR176" s="113">
        <f>IF(R176="дп/др.(б)",ROUNDUP((F176*норми!$S$4)+(((норми!$S$10+норми!$S$11)*норми!$S$9)*F176),0),0)</f>
        <v>0</v>
      </c>
      <c r="AS176" s="60">
        <f>IF(S176="аб",ROUNDUP((норми!$T$4*G176)+(норми!$S$11*(норми!$T$9*F176)),0),0)</f>
        <v>0</v>
      </c>
      <c r="AT176" s="113">
        <f>IF(R176="дп/др.(м)",ROUNDUP((F176*норми!$U$4)+(((норми!$U$10+норми!$U$11)*норми!$U$9)*F176),0),0)</f>
        <v>0</v>
      </c>
      <c r="AU176" s="60">
        <f>IF(S176="ам",ROUNDUP((норми!$V$4*G176)+(норми!$U$11*(норми!$V$9*F176)),0),0)</f>
        <v>0</v>
      </c>
      <c r="AV176" s="43"/>
      <c r="AW176" s="60" t="str">
        <f t="shared" si="20"/>
        <v/>
      </c>
      <c r="AX176" s="43"/>
      <c r="AY176" s="60" t="str">
        <f>IF(P176&gt;0,IF(AX176="+",(норми!$X$4)*(P176*G176),""),"")</f>
        <v/>
      </c>
      <c r="AZ176" s="43"/>
      <c r="BA176" s="60" t="str">
        <f>IF(P176&gt;0,IF(AZ176="+",(норми!$X$4)*(P176*G176),""),"")</f>
        <v/>
      </c>
      <c r="BB176" s="43"/>
      <c r="BC176" s="60" t="str">
        <f>IF(P176&gt;0,IF(BB176="+",(норми!$Z$4)*(P176*F176),""),"")</f>
        <v/>
      </c>
      <c r="BD176" s="61"/>
      <c r="BE176" s="60">
        <f t="shared" si="27"/>
        <v>0</v>
      </c>
      <c r="BF176" s="44">
        <f t="shared" si="28"/>
        <v>0</v>
      </c>
    </row>
    <row r="177" spans="1:58" hidden="1" outlineLevel="1" x14ac:dyDescent="0.2">
      <c r="A177" s="20">
        <v>56</v>
      </c>
      <c r="B177" s="21"/>
      <c r="C177" s="21"/>
      <c r="D177" s="48"/>
      <c r="E177" s="21"/>
      <c r="F177" s="21"/>
      <c r="G177" s="21"/>
      <c r="H177" s="21"/>
      <c r="I177" s="21"/>
      <c r="J177" s="20"/>
      <c r="K177" s="22"/>
      <c r="L177" s="22"/>
      <c r="M177" s="22"/>
      <c r="N177" s="22"/>
      <c r="O177" s="22"/>
      <c r="P177" s="21"/>
      <c r="Q177" s="22"/>
      <c r="R177" s="22"/>
      <c r="S177" s="22"/>
      <c r="T177" s="22"/>
      <c r="U177" s="22"/>
      <c r="V177" s="22"/>
      <c r="W177" s="22"/>
      <c r="X177" s="48"/>
      <c r="Y177" s="23"/>
      <c r="Z177" s="59">
        <f t="shared" si="23"/>
        <v>0</v>
      </c>
      <c r="AA177" s="60">
        <f t="shared" si="24"/>
        <v>0</v>
      </c>
      <c r="AB177" s="60">
        <f t="shared" si="25"/>
        <v>0</v>
      </c>
      <c r="AC177" s="60">
        <f t="shared" si="26"/>
        <v>0</v>
      </c>
      <c r="AD177" s="60">
        <f>IF(D177&lt;=4,O177+((O177*(норми!$E$6))/100),O177+((O177*(норми!$E$7))/100))</f>
        <v>0</v>
      </c>
      <c r="AE177" s="113">
        <f>IFERROR(IF(P177&gt;0,0,ROUNDUP(норми!$F$4*G177,0)),"")</f>
        <v>0</v>
      </c>
      <c r="AF177" s="61"/>
      <c r="AG177" s="61"/>
      <c r="AH177" s="61"/>
      <c r="AI177" s="60">
        <f>IF(X177&gt;0,(X177*(норми!$J$4*F177)),0)</f>
        <v>0</v>
      </c>
      <c r="AJ177" s="60">
        <f>IF(V177="фах",норми!$K$4*F177,0)</f>
        <v>0</v>
      </c>
      <c r="AK177" s="60">
        <f>IF(V177="заг",норми!$L$4*F177,0)</f>
        <v>0</v>
      </c>
      <c r="AL177" s="60">
        <f>IF(W177="фах",норми!$M$4*F177,0)</f>
        <v>0</v>
      </c>
      <c r="AM177" s="60">
        <f>IF(W177="заг",норми!$N$4*F177,0)</f>
        <v>0</v>
      </c>
      <c r="AN177" s="60">
        <f>IF(T177&gt;0,G177*норми!$O$4,0)</f>
        <v>0</v>
      </c>
      <c r="AO177" s="60">
        <f>IF(U177&gt;0,G177*норми!$P$4,0)</f>
        <v>0</v>
      </c>
      <c r="AP177" s="60">
        <f>IF(U177="е.п.",ROUNDUP(G177*норми!$Q$4,0),0)</f>
        <v>0</v>
      </c>
      <c r="AQ177" s="60">
        <f>IF(U177="е.у.",ROUNDUP(G177*норми!$R$4,0),0)</f>
        <v>0</v>
      </c>
      <c r="AR177" s="113">
        <f>IF(R177="дп/др.(б)",ROUNDUP((F177*норми!$S$4)+(((норми!$S$10+норми!$S$11)*норми!$S$9)*F177),0),0)</f>
        <v>0</v>
      </c>
      <c r="AS177" s="60">
        <f>IF(S177="аб",ROUNDUP((норми!$T$4*G177)+(норми!$S$11*(норми!$T$9*F177)),0),0)</f>
        <v>0</v>
      </c>
      <c r="AT177" s="113">
        <f>IF(R177="дп/др.(м)",ROUNDUP((F177*норми!$U$4)+(((норми!$U$10+норми!$U$11)*норми!$U$9)*F177),0),0)</f>
        <v>0</v>
      </c>
      <c r="AU177" s="60">
        <f>IF(S177="ам",ROUNDUP((норми!$V$4*G177)+(норми!$U$11*(норми!$V$9*F177)),0),0)</f>
        <v>0</v>
      </c>
      <c r="AV177" s="43"/>
      <c r="AW177" s="60" t="str">
        <f t="shared" si="20"/>
        <v/>
      </c>
      <c r="AX177" s="43"/>
      <c r="AY177" s="60" t="str">
        <f>IF(P177&gt;0,IF(AX177="+",(норми!$X$4)*(P177*G177),""),"")</f>
        <v/>
      </c>
      <c r="AZ177" s="43"/>
      <c r="BA177" s="60" t="str">
        <f>IF(P177&gt;0,IF(AZ177="+",(норми!$X$4)*(P177*G177),""),"")</f>
        <v/>
      </c>
      <c r="BB177" s="43"/>
      <c r="BC177" s="60" t="str">
        <f>IF(P177&gt;0,IF(BB177="+",(норми!$Z$4)*(P177*F177),""),"")</f>
        <v/>
      </c>
      <c r="BD177" s="61"/>
      <c r="BE177" s="60">
        <f t="shared" si="27"/>
        <v>0</v>
      </c>
      <c r="BF177" s="44">
        <f t="shared" si="28"/>
        <v>0</v>
      </c>
    </row>
    <row r="178" spans="1:58" hidden="1" outlineLevel="1" x14ac:dyDescent="0.2">
      <c r="A178" s="20">
        <v>57</v>
      </c>
      <c r="B178" s="21"/>
      <c r="C178" s="21"/>
      <c r="D178" s="48"/>
      <c r="E178" s="21"/>
      <c r="F178" s="21"/>
      <c r="G178" s="21"/>
      <c r="H178" s="21"/>
      <c r="I178" s="21"/>
      <c r="J178" s="20"/>
      <c r="K178" s="22"/>
      <c r="L178" s="22"/>
      <c r="M178" s="22"/>
      <c r="N178" s="22"/>
      <c r="O178" s="22"/>
      <c r="P178" s="21"/>
      <c r="Q178" s="22"/>
      <c r="R178" s="22"/>
      <c r="S178" s="22"/>
      <c r="T178" s="22"/>
      <c r="U178" s="22"/>
      <c r="V178" s="22"/>
      <c r="W178" s="22"/>
      <c r="X178" s="48"/>
      <c r="Y178" s="23"/>
      <c r="Z178" s="59">
        <f t="shared" si="23"/>
        <v>0</v>
      </c>
      <c r="AA178" s="60">
        <f t="shared" si="24"/>
        <v>0</v>
      </c>
      <c r="AB178" s="60">
        <f t="shared" si="25"/>
        <v>0</v>
      </c>
      <c r="AC178" s="60">
        <f t="shared" si="26"/>
        <v>0</v>
      </c>
      <c r="AD178" s="60">
        <f>IF(D178&lt;=4,O178+((O178*(норми!$E$6))/100),O178+((O178*(норми!$E$7))/100))</f>
        <v>0</v>
      </c>
      <c r="AE178" s="113">
        <f>IFERROR(IF(P178&gt;0,0,ROUNDUP(норми!$F$4*G178,0)),"")</f>
        <v>0</v>
      </c>
      <c r="AF178" s="61"/>
      <c r="AG178" s="61"/>
      <c r="AH178" s="61"/>
      <c r="AI178" s="60">
        <f>IF(X178&gt;0,(X178*(норми!$J$4*F178)),0)</f>
        <v>0</v>
      </c>
      <c r="AJ178" s="60">
        <f>IF(V178="фах",норми!$K$4*F178,0)</f>
        <v>0</v>
      </c>
      <c r="AK178" s="60">
        <f>IF(V178="заг",норми!$L$4*F178,0)</f>
        <v>0</v>
      </c>
      <c r="AL178" s="60">
        <f>IF(W178="фах",норми!$M$4*F178,0)</f>
        <v>0</v>
      </c>
      <c r="AM178" s="60">
        <f>IF(W178="заг",норми!$N$4*F178,0)</f>
        <v>0</v>
      </c>
      <c r="AN178" s="60">
        <f>IF(T178&gt;0,G178*норми!$O$4,0)</f>
        <v>0</v>
      </c>
      <c r="AO178" s="60">
        <f>IF(U178&gt;0,G178*норми!$P$4,0)</f>
        <v>0</v>
      </c>
      <c r="AP178" s="60">
        <f>IF(U178="е.п.",ROUNDUP(G178*норми!$Q$4,0),0)</f>
        <v>0</v>
      </c>
      <c r="AQ178" s="60">
        <f>IF(U178="е.у.",ROUNDUP(G178*норми!$R$4,0),0)</f>
        <v>0</v>
      </c>
      <c r="AR178" s="113">
        <f>IF(R178="дп/др.(б)",ROUNDUP((F178*норми!$S$4)+(((норми!$S$10+норми!$S$11)*норми!$S$9)*F178),0),0)</f>
        <v>0</v>
      </c>
      <c r="AS178" s="60">
        <f>IF(S178="аб",ROUNDUP((норми!$T$4*G178)+(норми!$S$11*(норми!$T$9*F178)),0),0)</f>
        <v>0</v>
      </c>
      <c r="AT178" s="113">
        <f>IF(R178="дп/др.(м)",ROUNDUP((F178*норми!$U$4)+(((норми!$U$10+норми!$U$11)*норми!$U$9)*F178),0),0)</f>
        <v>0</v>
      </c>
      <c r="AU178" s="60">
        <f>IF(S178="ам",ROUNDUP((норми!$V$4*G178)+(норми!$U$11*(норми!$V$9*F178)),0),0)</f>
        <v>0</v>
      </c>
      <c r="AV178" s="43"/>
      <c r="AW178" s="60" t="str">
        <f t="shared" si="20"/>
        <v/>
      </c>
      <c r="AX178" s="43"/>
      <c r="AY178" s="60" t="str">
        <f>IF(P178&gt;0,IF(AX178="+",(норми!$X$4)*(P178*G178),""),"")</f>
        <v/>
      </c>
      <c r="AZ178" s="43"/>
      <c r="BA178" s="60" t="str">
        <f>IF(P178&gt;0,IF(AZ178="+",(норми!$X$4)*(P178*G178),""),"")</f>
        <v/>
      </c>
      <c r="BB178" s="43"/>
      <c r="BC178" s="60" t="str">
        <f>IF(P178&gt;0,IF(BB178="+",(норми!$Z$4)*(P178*F178),""),"")</f>
        <v/>
      </c>
      <c r="BD178" s="61"/>
      <c r="BE178" s="60">
        <f t="shared" si="27"/>
        <v>0</v>
      </c>
      <c r="BF178" s="44">
        <f t="shared" si="28"/>
        <v>0</v>
      </c>
    </row>
    <row r="179" spans="1:58" hidden="1" outlineLevel="1" x14ac:dyDescent="0.2">
      <c r="A179" s="20">
        <v>58</v>
      </c>
      <c r="B179" s="21"/>
      <c r="C179" s="21"/>
      <c r="D179" s="48"/>
      <c r="E179" s="21"/>
      <c r="F179" s="21"/>
      <c r="G179" s="21"/>
      <c r="H179" s="21"/>
      <c r="I179" s="21"/>
      <c r="J179" s="20"/>
      <c r="K179" s="22"/>
      <c r="L179" s="22"/>
      <c r="M179" s="22"/>
      <c r="N179" s="22"/>
      <c r="O179" s="22"/>
      <c r="P179" s="21"/>
      <c r="Q179" s="22"/>
      <c r="R179" s="22"/>
      <c r="S179" s="22"/>
      <c r="T179" s="22"/>
      <c r="U179" s="22"/>
      <c r="V179" s="22"/>
      <c r="W179" s="22"/>
      <c r="X179" s="48"/>
      <c r="Y179" s="23"/>
      <c r="Z179" s="59">
        <f t="shared" si="23"/>
        <v>0</v>
      </c>
      <c r="AA179" s="60">
        <f t="shared" si="24"/>
        <v>0</v>
      </c>
      <c r="AB179" s="60">
        <f t="shared" si="25"/>
        <v>0</v>
      </c>
      <c r="AC179" s="60">
        <f t="shared" si="26"/>
        <v>0</v>
      </c>
      <c r="AD179" s="60">
        <f>IF(D179&lt;=4,O179+((O179*(норми!$E$6))/100),O179+((O179*(норми!$E$7))/100))</f>
        <v>0</v>
      </c>
      <c r="AE179" s="113">
        <f>IFERROR(IF(P179&gt;0,0,ROUNDUP(норми!$F$4*G179,0)),"")</f>
        <v>0</v>
      </c>
      <c r="AF179" s="61"/>
      <c r="AG179" s="61"/>
      <c r="AH179" s="61"/>
      <c r="AI179" s="60">
        <f>IF(X179&gt;0,(X179*(норми!$J$4*F179)),0)</f>
        <v>0</v>
      </c>
      <c r="AJ179" s="60">
        <f>IF(V179="фах",норми!$K$4*F179,0)</f>
        <v>0</v>
      </c>
      <c r="AK179" s="60">
        <f>IF(V179="заг",норми!$L$4*F179,0)</f>
        <v>0</v>
      </c>
      <c r="AL179" s="60">
        <f>IF(W179="фах",норми!$M$4*F179,0)</f>
        <v>0</v>
      </c>
      <c r="AM179" s="60">
        <f>IF(W179="заг",норми!$N$4*F179,0)</f>
        <v>0</v>
      </c>
      <c r="AN179" s="60">
        <f>IF(T179&gt;0,G179*норми!$O$4,0)</f>
        <v>0</v>
      </c>
      <c r="AO179" s="60">
        <f>IF(U179&gt;0,G179*норми!$P$4,0)</f>
        <v>0</v>
      </c>
      <c r="AP179" s="60">
        <f>IF(U179="е.п.",ROUNDUP(G179*норми!$Q$4,0),0)</f>
        <v>0</v>
      </c>
      <c r="AQ179" s="60">
        <f>IF(U179="е.у.",ROUNDUP(G179*норми!$R$4,0),0)</f>
        <v>0</v>
      </c>
      <c r="AR179" s="113">
        <f>IF(R179="дп/др.(б)",ROUNDUP((F179*норми!$S$4)+(((норми!$S$10+норми!$S$11)*норми!$S$9)*F179),0),0)</f>
        <v>0</v>
      </c>
      <c r="AS179" s="60">
        <f>IF(S179="аб",ROUNDUP((норми!$T$4*G179)+(норми!$S$11*(норми!$T$9*F179)),0),0)</f>
        <v>0</v>
      </c>
      <c r="AT179" s="113">
        <f>IF(R179="дп/др.(м)",ROUNDUP((F179*норми!$U$4)+(((норми!$U$10+норми!$U$11)*норми!$U$9)*F179),0),0)</f>
        <v>0</v>
      </c>
      <c r="AU179" s="60">
        <f>IF(S179="ам",ROUNDUP((норми!$V$4*G179)+(норми!$U$11*(норми!$V$9*F179)),0),0)</f>
        <v>0</v>
      </c>
      <c r="AV179" s="43"/>
      <c r="AW179" s="60" t="str">
        <f t="shared" si="20"/>
        <v/>
      </c>
      <c r="AX179" s="43"/>
      <c r="AY179" s="60" t="str">
        <f>IF(P179&gt;0,IF(AX179="+",(норми!$X$4)*(P179*G179),""),"")</f>
        <v/>
      </c>
      <c r="AZ179" s="43"/>
      <c r="BA179" s="60" t="str">
        <f>IF(P179&gt;0,IF(AZ179="+",(норми!$X$4)*(P179*G179),""),"")</f>
        <v/>
      </c>
      <c r="BB179" s="43"/>
      <c r="BC179" s="60" t="str">
        <f>IF(P179&gt;0,IF(BB179="+",(норми!$Z$4)*(P179*F179),""),"")</f>
        <v/>
      </c>
      <c r="BD179" s="61"/>
      <c r="BE179" s="60">
        <f t="shared" si="27"/>
        <v>0</v>
      </c>
      <c r="BF179" s="44">
        <f t="shared" si="28"/>
        <v>0</v>
      </c>
    </row>
    <row r="180" spans="1:58" hidden="1" outlineLevel="1" x14ac:dyDescent="0.2">
      <c r="A180" s="20">
        <v>59</v>
      </c>
      <c r="B180" s="21"/>
      <c r="C180" s="21"/>
      <c r="D180" s="48"/>
      <c r="E180" s="21"/>
      <c r="F180" s="21"/>
      <c r="G180" s="21"/>
      <c r="H180" s="21"/>
      <c r="I180" s="21"/>
      <c r="J180" s="20"/>
      <c r="K180" s="22"/>
      <c r="L180" s="22"/>
      <c r="M180" s="22"/>
      <c r="N180" s="22"/>
      <c r="O180" s="22"/>
      <c r="P180" s="21"/>
      <c r="Q180" s="22"/>
      <c r="R180" s="22"/>
      <c r="S180" s="22"/>
      <c r="T180" s="22"/>
      <c r="U180" s="22"/>
      <c r="V180" s="22"/>
      <c r="W180" s="22"/>
      <c r="X180" s="48"/>
      <c r="Y180" s="23"/>
      <c r="Z180" s="59">
        <f t="shared" si="23"/>
        <v>0</v>
      </c>
      <c r="AA180" s="60">
        <f t="shared" si="24"/>
        <v>0</v>
      </c>
      <c r="AB180" s="60">
        <f t="shared" si="25"/>
        <v>0</v>
      </c>
      <c r="AC180" s="60">
        <f t="shared" si="26"/>
        <v>0</v>
      </c>
      <c r="AD180" s="60">
        <f>IF(D180&lt;=4,O180+((O180*(норми!$E$6))/100),O180+((O180*(норми!$E$7))/100))</f>
        <v>0</v>
      </c>
      <c r="AE180" s="113">
        <f>IFERROR(IF(P180&gt;0,0,ROUNDUP(норми!$F$4*G180,0)),"")</f>
        <v>0</v>
      </c>
      <c r="AF180" s="61"/>
      <c r="AG180" s="61"/>
      <c r="AH180" s="61"/>
      <c r="AI180" s="60">
        <f>IF(X180&gt;0,(X180*(норми!$J$4*F180)),0)</f>
        <v>0</v>
      </c>
      <c r="AJ180" s="60">
        <f>IF(V180="фах",норми!$K$4*F180,0)</f>
        <v>0</v>
      </c>
      <c r="AK180" s="60">
        <f>IF(V180="заг",норми!$L$4*F180,0)</f>
        <v>0</v>
      </c>
      <c r="AL180" s="60">
        <f>IF(W180="фах",норми!$M$4*F180,0)</f>
        <v>0</v>
      </c>
      <c r="AM180" s="60">
        <f>IF(W180="заг",норми!$N$4*F180,0)</f>
        <v>0</v>
      </c>
      <c r="AN180" s="60">
        <f>IF(T180&gt;0,G180*норми!$O$4,0)</f>
        <v>0</v>
      </c>
      <c r="AO180" s="60">
        <f>IF(U180&gt;0,G180*норми!$P$4,0)</f>
        <v>0</v>
      </c>
      <c r="AP180" s="60">
        <f>IF(U180="е.п.",ROUNDUP(G180*норми!$Q$4,0),0)</f>
        <v>0</v>
      </c>
      <c r="AQ180" s="60">
        <f>IF(U180="е.у.",ROUNDUP(G180*норми!$R$4,0),0)</f>
        <v>0</v>
      </c>
      <c r="AR180" s="113">
        <f>IF(R180="дп/др.(б)",ROUNDUP((F180*норми!$S$4)+(((норми!$S$10+норми!$S$11)*норми!$S$9)*F180),0),0)</f>
        <v>0</v>
      </c>
      <c r="AS180" s="60">
        <f>IF(S180="аб",ROUNDUP((норми!$T$4*G180)+(норми!$S$11*(норми!$T$9*F180)),0),0)</f>
        <v>0</v>
      </c>
      <c r="AT180" s="113">
        <f>IF(R180="дп/др.(м)",ROUNDUP((F180*норми!$U$4)+(((норми!$U$10+норми!$U$11)*норми!$U$9)*F180),0),0)</f>
        <v>0</v>
      </c>
      <c r="AU180" s="60">
        <f>IF(S180="ам",ROUNDUP((норми!$V$4*G180)+(норми!$U$11*(норми!$V$9*F180)),0),0)</f>
        <v>0</v>
      </c>
      <c r="AV180" s="43"/>
      <c r="AW180" s="60" t="str">
        <f t="shared" si="20"/>
        <v/>
      </c>
      <c r="AX180" s="43"/>
      <c r="AY180" s="60" t="str">
        <f>IF(P180&gt;0,IF(AX180="+",(норми!$X$4)*(P180*G180),""),"")</f>
        <v/>
      </c>
      <c r="AZ180" s="43"/>
      <c r="BA180" s="60" t="str">
        <f>IF(P180&gt;0,IF(AZ180="+",(норми!$X$4)*(P180*G180),""),"")</f>
        <v/>
      </c>
      <c r="BB180" s="43"/>
      <c r="BC180" s="60" t="str">
        <f>IF(P180&gt;0,IF(BB180="+",(норми!$Z$4)*(P180*F180),""),"")</f>
        <v/>
      </c>
      <c r="BD180" s="61"/>
      <c r="BE180" s="60">
        <f t="shared" si="27"/>
        <v>0</v>
      </c>
      <c r="BF180" s="44">
        <f t="shared" si="28"/>
        <v>0</v>
      </c>
    </row>
    <row r="181" spans="1:58" hidden="1" outlineLevel="1" x14ac:dyDescent="0.2">
      <c r="A181" s="20">
        <v>60</v>
      </c>
      <c r="B181" s="21"/>
      <c r="C181" s="21"/>
      <c r="D181" s="48"/>
      <c r="E181" s="21"/>
      <c r="F181" s="21"/>
      <c r="G181" s="21"/>
      <c r="H181" s="21"/>
      <c r="I181" s="21"/>
      <c r="J181" s="20"/>
      <c r="K181" s="22"/>
      <c r="L181" s="22"/>
      <c r="M181" s="22"/>
      <c r="N181" s="22"/>
      <c r="O181" s="22"/>
      <c r="P181" s="21"/>
      <c r="Q181" s="22"/>
      <c r="R181" s="22"/>
      <c r="S181" s="22"/>
      <c r="T181" s="22"/>
      <c r="U181" s="22"/>
      <c r="V181" s="22"/>
      <c r="W181" s="22"/>
      <c r="X181" s="48"/>
      <c r="Y181" s="23"/>
      <c r="Z181" s="59">
        <f t="shared" si="23"/>
        <v>0</v>
      </c>
      <c r="AA181" s="60">
        <f t="shared" si="24"/>
        <v>0</v>
      </c>
      <c r="AB181" s="60">
        <f t="shared" si="25"/>
        <v>0</v>
      </c>
      <c r="AC181" s="60">
        <f t="shared" si="26"/>
        <v>0</v>
      </c>
      <c r="AD181" s="60">
        <f>IF(D181&lt;=4,O181+((O181*(норми!$E$6))/100),O181+((O181*(норми!$E$7))/100))</f>
        <v>0</v>
      </c>
      <c r="AE181" s="113">
        <f>IFERROR(IF(P181&gt;0,0,ROUNDUP(норми!$F$4*G181,0)),"")</f>
        <v>0</v>
      </c>
      <c r="AF181" s="61"/>
      <c r="AG181" s="61"/>
      <c r="AH181" s="61"/>
      <c r="AI181" s="60">
        <f>IF(X181&gt;0,(X181*(норми!$J$4*F181)),0)</f>
        <v>0</v>
      </c>
      <c r="AJ181" s="60">
        <f>IF(V181="фах",норми!$K$4*F181,0)</f>
        <v>0</v>
      </c>
      <c r="AK181" s="60">
        <f>IF(V181="заг",норми!$L$4*F181,0)</f>
        <v>0</v>
      </c>
      <c r="AL181" s="60">
        <f>IF(W181="фах",норми!$M$4*F181,0)</f>
        <v>0</v>
      </c>
      <c r="AM181" s="60">
        <f>IF(W181="заг",норми!$N$4*F181,0)</f>
        <v>0</v>
      </c>
      <c r="AN181" s="60">
        <f>IF(T181&gt;0,G181*норми!$O$4,0)</f>
        <v>0</v>
      </c>
      <c r="AO181" s="60">
        <f>IF(U181&gt;0,G181*норми!$P$4,0)</f>
        <v>0</v>
      </c>
      <c r="AP181" s="60">
        <f>IF(U181="е.п.",ROUNDUP(G181*норми!$Q$4,0),0)</f>
        <v>0</v>
      </c>
      <c r="AQ181" s="60">
        <f>IF(U181="е.у.",ROUNDUP(G181*норми!$R$4,0),0)</f>
        <v>0</v>
      </c>
      <c r="AR181" s="113">
        <f>IF(R181="дп/др.(б)",ROUNDUP((F181*норми!$S$4)+(((норми!$S$10+норми!$S$11)*норми!$S$9)*F181),0),0)</f>
        <v>0</v>
      </c>
      <c r="AS181" s="60">
        <f>IF(S181="аб",ROUNDUP((норми!$T$4*G181)+(норми!$S$11*(норми!$T$9*F181)),0),0)</f>
        <v>0</v>
      </c>
      <c r="AT181" s="113">
        <f>IF(R181="дп/др.(м)",ROUNDUP((F181*норми!$U$4)+(((норми!$U$10+норми!$U$11)*норми!$U$9)*F181),0),0)</f>
        <v>0</v>
      </c>
      <c r="AU181" s="60">
        <f>IF(S181="ам",ROUNDUP((норми!$V$4*G181)+(норми!$U$11*(норми!$V$9*F181)),0),0)</f>
        <v>0</v>
      </c>
      <c r="AV181" s="43"/>
      <c r="AW181" s="60" t="str">
        <f t="shared" si="20"/>
        <v/>
      </c>
      <c r="AX181" s="43"/>
      <c r="AY181" s="60" t="str">
        <f>IF(P181&gt;0,IF(AX181="+",(норми!$X$4)*(P181*G181),""),"")</f>
        <v/>
      </c>
      <c r="AZ181" s="43"/>
      <c r="BA181" s="60" t="str">
        <f>IF(P181&gt;0,IF(AZ181="+",(норми!$X$4)*(P181*G181),""),"")</f>
        <v/>
      </c>
      <c r="BB181" s="43"/>
      <c r="BC181" s="60" t="str">
        <f>IF(P181&gt;0,IF(BB181="+",(норми!$Z$4)*(P181*F181),""),"")</f>
        <v/>
      </c>
      <c r="BD181" s="61"/>
      <c r="BE181" s="60">
        <f t="shared" si="27"/>
        <v>0</v>
      </c>
      <c r="BF181" s="44">
        <f t="shared" si="28"/>
        <v>0</v>
      </c>
    </row>
    <row r="182" spans="1:58" hidden="1" outlineLevel="1" x14ac:dyDescent="0.2">
      <c r="A182" s="20">
        <v>61</v>
      </c>
      <c r="B182" s="21"/>
      <c r="C182" s="21"/>
      <c r="D182" s="48"/>
      <c r="E182" s="21"/>
      <c r="F182" s="21"/>
      <c r="G182" s="21"/>
      <c r="H182" s="21"/>
      <c r="I182" s="21"/>
      <c r="J182" s="20"/>
      <c r="K182" s="22"/>
      <c r="L182" s="22"/>
      <c r="M182" s="22"/>
      <c r="N182" s="22"/>
      <c r="O182" s="22"/>
      <c r="P182" s="21"/>
      <c r="Q182" s="22"/>
      <c r="R182" s="22"/>
      <c r="S182" s="22"/>
      <c r="T182" s="22"/>
      <c r="U182" s="22"/>
      <c r="V182" s="22"/>
      <c r="W182" s="22"/>
      <c r="X182" s="48"/>
      <c r="Y182" s="23"/>
      <c r="Z182" s="59">
        <f t="shared" si="23"/>
        <v>0</v>
      </c>
      <c r="AA182" s="60">
        <f t="shared" si="24"/>
        <v>0</v>
      </c>
      <c r="AB182" s="60">
        <f t="shared" si="25"/>
        <v>0</v>
      </c>
      <c r="AC182" s="60">
        <f t="shared" si="26"/>
        <v>0</v>
      </c>
      <c r="AD182" s="60">
        <f>IF(D182&lt;=4,O182+((O182*(норми!$E$6))/100),O182+((O182*(норми!$E$7))/100))</f>
        <v>0</v>
      </c>
      <c r="AE182" s="113">
        <f>IFERROR(IF(P182&gt;0,0,ROUNDUP(норми!$F$4*G182,0)),"")</f>
        <v>0</v>
      </c>
      <c r="AF182" s="61"/>
      <c r="AG182" s="61"/>
      <c r="AH182" s="61"/>
      <c r="AI182" s="60">
        <f>IF(X182&gt;0,(X182*(норми!$J$4*F182)),0)</f>
        <v>0</v>
      </c>
      <c r="AJ182" s="60">
        <f>IF(V182="фах",норми!$K$4*F182,0)</f>
        <v>0</v>
      </c>
      <c r="AK182" s="60">
        <f>IF(V182="заг",норми!$L$4*F182,0)</f>
        <v>0</v>
      </c>
      <c r="AL182" s="60">
        <f>IF(W182="фах",норми!$M$4*F182,0)</f>
        <v>0</v>
      </c>
      <c r="AM182" s="60">
        <f>IF(W182="заг",норми!$N$4*F182,0)</f>
        <v>0</v>
      </c>
      <c r="AN182" s="60">
        <f>IF(T182&gt;0,G182*норми!$O$4,0)</f>
        <v>0</v>
      </c>
      <c r="AO182" s="60">
        <f>IF(U182&gt;0,G182*норми!$P$4,0)</f>
        <v>0</v>
      </c>
      <c r="AP182" s="60">
        <f>IF(U182="е.п.",ROUNDUP(G182*норми!$Q$4,0),0)</f>
        <v>0</v>
      </c>
      <c r="AQ182" s="60">
        <f>IF(U182="е.у.",ROUNDUP(G182*норми!$R$4,0),0)</f>
        <v>0</v>
      </c>
      <c r="AR182" s="113">
        <f>IF(R182="дп/др.(б)",ROUNDUP((F182*норми!$S$4)+(((норми!$S$10+норми!$S$11)*норми!$S$9)*F182),0),0)</f>
        <v>0</v>
      </c>
      <c r="AS182" s="60">
        <f>IF(S182="аб",ROUNDUP((норми!$T$4*G182)+(норми!$S$11*(норми!$T$9*F182)),0),0)</f>
        <v>0</v>
      </c>
      <c r="AT182" s="113">
        <f>IF(R182="дп/др.(м)",ROUNDUP((F182*норми!$U$4)+(((норми!$U$10+норми!$U$11)*норми!$U$9)*F182),0),0)</f>
        <v>0</v>
      </c>
      <c r="AU182" s="60">
        <f>IF(S182="ам",ROUNDUP((норми!$V$4*G182)+(норми!$U$11*(норми!$V$9*F182)),0),0)</f>
        <v>0</v>
      </c>
      <c r="AV182" s="43"/>
      <c r="AW182" s="60" t="str">
        <f t="shared" si="20"/>
        <v/>
      </c>
      <c r="AX182" s="43"/>
      <c r="AY182" s="60" t="str">
        <f>IF(P182&gt;0,IF(AX182="+",(норми!$X$4)*(P182*G182),""),"")</f>
        <v/>
      </c>
      <c r="AZ182" s="43"/>
      <c r="BA182" s="60" t="str">
        <f>IF(P182&gt;0,IF(AZ182="+",(норми!$X$4)*(P182*G182),""),"")</f>
        <v/>
      </c>
      <c r="BB182" s="43"/>
      <c r="BC182" s="60" t="str">
        <f>IF(P182&gt;0,IF(BB182="+",(норми!$Z$4)*(P182*F182),""),"")</f>
        <v/>
      </c>
      <c r="BD182" s="61"/>
      <c r="BE182" s="60">
        <f t="shared" si="27"/>
        <v>0</v>
      </c>
      <c r="BF182" s="44">
        <f t="shared" si="28"/>
        <v>0</v>
      </c>
    </row>
    <row r="183" spans="1:58" hidden="1" outlineLevel="1" x14ac:dyDescent="0.2">
      <c r="A183" s="20">
        <v>62</v>
      </c>
      <c r="B183" s="21"/>
      <c r="C183" s="21"/>
      <c r="D183" s="48"/>
      <c r="E183" s="21"/>
      <c r="F183" s="21"/>
      <c r="G183" s="21"/>
      <c r="H183" s="21"/>
      <c r="I183" s="21"/>
      <c r="J183" s="20"/>
      <c r="K183" s="22"/>
      <c r="L183" s="22"/>
      <c r="M183" s="22"/>
      <c r="N183" s="22"/>
      <c r="O183" s="22"/>
      <c r="P183" s="21"/>
      <c r="Q183" s="22"/>
      <c r="R183" s="22"/>
      <c r="S183" s="22"/>
      <c r="T183" s="22"/>
      <c r="U183" s="22"/>
      <c r="V183" s="22"/>
      <c r="W183" s="22"/>
      <c r="X183" s="48"/>
      <c r="Y183" s="23"/>
      <c r="Z183" s="59">
        <f t="shared" si="23"/>
        <v>0</v>
      </c>
      <c r="AA183" s="60">
        <f t="shared" si="24"/>
        <v>0</v>
      </c>
      <c r="AB183" s="60">
        <f t="shared" si="25"/>
        <v>0</v>
      </c>
      <c r="AC183" s="60">
        <f t="shared" si="26"/>
        <v>0</v>
      </c>
      <c r="AD183" s="60">
        <f>IF(D183&lt;=4,O183+((O183*(норми!$E$6))/100),O183+((O183*(норми!$E$7))/100))</f>
        <v>0</v>
      </c>
      <c r="AE183" s="113">
        <f>IFERROR(IF(P183&gt;0,0,ROUNDUP(норми!$F$4*G183,0)),"")</f>
        <v>0</v>
      </c>
      <c r="AF183" s="61"/>
      <c r="AG183" s="61"/>
      <c r="AH183" s="61"/>
      <c r="AI183" s="60">
        <f>IF(X183&gt;0,(X183*(норми!$J$4*F183)),0)</f>
        <v>0</v>
      </c>
      <c r="AJ183" s="60">
        <f>IF(V183="фах",норми!$K$4*F183,0)</f>
        <v>0</v>
      </c>
      <c r="AK183" s="60">
        <f>IF(V183="заг",норми!$L$4*F183,0)</f>
        <v>0</v>
      </c>
      <c r="AL183" s="60">
        <f>IF(W183="фах",норми!$M$4*F183,0)</f>
        <v>0</v>
      </c>
      <c r="AM183" s="60">
        <f>IF(W183="заг",норми!$N$4*F183,0)</f>
        <v>0</v>
      </c>
      <c r="AN183" s="60">
        <f>IF(T183&gt;0,G183*норми!$O$4,0)</f>
        <v>0</v>
      </c>
      <c r="AO183" s="60">
        <f>IF(U183&gt;0,G183*норми!$P$4,0)</f>
        <v>0</v>
      </c>
      <c r="AP183" s="60">
        <f>IF(U183="е.п.",ROUNDUP(G183*норми!$Q$4,0),0)</f>
        <v>0</v>
      </c>
      <c r="AQ183" s="60">
        <f>IF(U183="е.у.",ROUNDUP(G183*норми!$R$4,0),0)</f>
        <v>0</v>
      </c>
      <c r="AR183" s="113">
        <f>IF(R183="дп/др.(б)",ROUNDUP((F183*норми!$S$4)+(((норми!$S$10+норми!$S$11)*норми!$S$9)*F183),0),0)</f>
        <v>0</v>
      </c>
      <c r="AS183" s="60">
        <f>IF(S183="аб",ROUNDUP((норми!$T$4*G183)+(норми!$S$11*(норми!$T$9*F183)),0),0)</f>
        <v>0</v>
      </c>
      <c r="AT183" s="113">
        <f>IF(R183="дп/др.(м)",ROUNDUP((F183*норми!$U$4)+(((норми!$U$10+норми!$U$11)*норми!$U$9)*F183),0),0)</f>
        <v>0</v>
      </c>
      <c r="AU183" s="60">
        <f>IF(S183="ам",ROUNDUP((норми!$V$4*G183)+(норми!$U$11*(норми!$V$9*F183)),0),0)</f>
        <v>0</v>
      </c>
      <c r="AV183" s="43"/>
      <c r="AW183" s="60" t="str">
        <f t="shared" si="20"/>
        <v/>
      </c>
      <c r="AX183" s="43"/>
      <c r="AY183" s="60" t="str">
        <f>IF(P183&gt;0,IF(AX183="+",(норми!$X$4)*(P183*G183),""),"")</f>
        <v/>
      </c>
      <c r="AZ183" s="43"/>
      <c r="BA183" s="60" t="str">
        <f>IF(P183&gt;0,IF(AZ183="+",(норми!$X$4)*(P183*G183),""),"")</f>
        <v/>
      </c>
      <c r="BB183" s="43"/>
      <c r="BC183" s="60" t="str">
        <f>IF(P183&gt;0,IF(BB183="+",(норми!$Z$4)*(P183*F183),""),"")</f>
        <v/>
      </c>
      <c r="BD183" s="61"/>
      <c r="BE183" s="60">
        <f t="shared" si="27"/>
        <v>0</v>
      </c>
      <c r="BF183" s="44">
        <f t="shared" si="28"/>
        <v>0</v>
      </c>
    </row>
    <row r="184" spans="1:58" hidden="1" outlineLevel="1" x14ac:dyDescent="0.2">
      <c r="A184" s="20">
        <v>63</v>
      </c>
      <c r="B184" s="21"/>
      <c r="C184" s="21"/>
      <c r="D184" s="48"/>
      <c r="E184" s="21"/>
      <c r="F184" s="21"/>
      <c r="G184" s="21"/>
      <c r="H184" s="21"/>
      <c r="I184" s="21"/>
      <c r="J184" s="20"/>
      <c r="K184" s="22"/>
      <c r="L184" s="22"/>
      <c r="M184" s="22"/>
      <c r="N184" s="22"/>
      <c r="O184" s="22"/>
      <c r="P184" s="21"/>
      <c r="Q184" s="22"/>
      <c r="R184" s="22"/>
      <c r="S184" s="22"/>
      <c r="T184" s="22"/>
      <c r="U184" s="22"/>
      <c r="V184" s="22"/>
      <c r="W184" s="22"/>
      <c r="X184" s="48"/>
      <c r="Y184" s="23"/>
      <c r="Z184" s="59">
        <f t="shared" si="23"/>
        <v>0</v>
      </c>
      <c r="AA184" s="60">
        <f t="shared" si="24"/>
        <v>0</v>
      </c>
      <c r="AB184" s="60">
        <f t="shared" si="25"/>
        <v>0</v>
      </c>
      <c r="AC184" s="60">
        <f t="shared" si="26"/>
        <v>0</v>
      </c>
      <c r="AD184" s="60">
        <f>IF(D184&lt;=4,O184+((O184*(норми!$E$6))/100),O184+((O184*(норми!$E$7))/100))</f>
        <v>0</v>
      </c>
      <c r="AE184" s="113">
        <f>IFERROR(IF(P184&gt;0,0,ROUNDUP(норми!$F$4*G184,0)),"")</f>
        <v>0</v>
      </c>
      <c r="AF184" s="61"/>
      <c r="AG184" s="61"/>
      <c r="AH184" s="61"/>
      <c r="AI184" s="60">
        <f>IF(X184&gt;0,(X184*(норми!$J$4*F184)),0)</f>
        <v>0</v>
      </c>
      <c r="AJ184" s="60">
        <f>IF(V184="фах",норми!$K$4*F184,0)</f>
        <v>0</v>
      </c>
      <c r="AK184" s="60">
        <f>IF(V184="заг",норми!$L$4*F184,0)</f>
        <v>0</v>
      </c>
      <c r="AL184" s="60">
        <f>IF(W184="фах",норми!$M$4*F184,0)</f>
        <v>0</v>
      </c>
      <c r="AM184" s="60">
        <f>IF(W184="заг",норми!$N$4*F184,0)</f>
        <v>0</v>
      </c>
      <c r="AN184" s="60">
        <f>IF(T184&gt;0,G184*норми!$O$4,0)</f>
        <v>0</v>
      </c>
      <c r="AO184" s="60">
        <f>IF(U184&gt;0,G184*норми!$P$4,0)</f>
        <v>0</v>
      </c>
      <c r="AP184" s="60">
        <f>IF(U184="е.п.",ROUNDUP(G184*норми!$Q$4,0),0)</f>
        <v>0</v>
      </c>
      <c r="AQ184" s="60">
        <f>IF(U184="е.у.",ROUNDUP(G184*норми!$R$4,0),0)</f>
        <v>0</v>
      </c>
      <c r="AR184" s="113">
        <f>IF(R184="дп/др.(б)",ROUNDUP((F184*норми!$S$4)+(((норми!$S$10+норми!$S$11)*норми!$S$9)*F184),0),0)</f>
        <v>0</v>
      </c>
      <c r="AS184" s="60">
        <f>IF(S184="аб",ROUNDUP((норми!$T$4*G184)+(норми!$S$11*(норми!$T$9*F184)),0),0)</f>
        <v>0</v>
      </c>
      <c r="AT184" s="113">
        <f>IF(R184="дп/др.(м)",ROUNDUP((F184*норми!$U$4)+(((норми!$U$10+норми!$U$11)*норми!$U$9)*F184),0),0)</f>
        <v>0</v>
      </c>
      <c r="AU184" s="60">
        <f>IF(S184="ам",ROUNDUP((норми!$V$4*G184)+(норми!$U$11*(норми!$V$9*F184)),0),0)</f>
        <v>0</v>
      </c>
      <c r="AV184" s="43"/>
      <c r="AW184" s="60" t="str">
        <f t="shared" si="20"/>
        <v/>
      </c>
      <c r="AX184" s="43"/>
      <c r="AY184" s="60" t="str">
        <f>IF(P184&gt;0,IF(AX184="+",(норми!$X$4)*(P184*G184),""),"")</f>
        <v/>
      </c>
      <c r="AZ184" s="43"/>
      <c r="BA184" s="60" t="str">
        <f>IF(P184&gt;0,IF(AZ184="+",(норми!$X$4)*(P184*G184),""),"")</f>
        <v/>
      </c>
      <c r="BB184" s="43"/>
      <c r="BC184" s="60" t="str">
        <f>IF(P184&gt;0,IF(BB184="+",(норми!$Z$4)*(P184*F184),""),"")</f>
        <v/>
      </c>
      <c r="BD184" s="61"/>
      <c r="BE184" s="60">
        <f t="shared" si="27"/>
        <v>0</v>
      </c>
      <c r="BF184" s="44">
        <f t="shared" si="28"/>
        <v>0</v>
      </c>
    </row>
    <row r="185" spans="1:58" hidden="1" outlineLevel="1" x14ac:dyDescent="0.2">
      <c r="A185" s="20">
        <v>64</v>
      </c>
      <c r="B185" s="21"/>
      <c r="C185" s="21"/>
      <c r="D185" s="48"/>
      <c r="E185" s="21"/>
      <c r="F185" s="21"/>
      <c r="G185" s="21"/>
      <c r="H185" s="21"/>
      <c r="I185" s="21"/>
      <c r="J185" s="20"/>
      <c r="K185" s="22"/>
      <c r="L185" s="22"/>
      <c r="M185" s="22"/>
      <c r="N185" s="22"/>
      <c r="O185" s="22"/>
      <c r="P185" s="21"/>
      <c r="Q185" s="22"/>
      <c r="R185" s="22"/>
      <c r="S185" s="22"/>
      <c r="T185" s="22"/>
      <c r="U185" s="22"/>
      <c r="V185" s="22"/>
      <c r="W185" s="22"/>
      <c r="X185" s="48"/>
      <c r="Y185" s="23"/>
      <c r="Z185" s="59">
        <f t="shared" si="23"/>
        <v>0</v>
      </c>
      <c r="AA185" s="60">
        <f t="shared" si="24"/>
        <v>0</v>
      </c>
      <c r="AB185" s="60">
        <f t="shared" si="25"/>
        <v>0</v>
      </c>
      <c r="AC185" s="60">
        <f t="shared" si="26"/>
        <v>0</v>
      </c>
      <c r="AD185" s="60">
        <f>IF(D185&lt;=4,O185+((O185*(норми!$E$6))/100),O185+((O185*(норми!$E$7))/100))</f>
        <v>0</v>
      </c>
      <c r="AE185" s="113">
        <f>IFERROR(IF(P185&gt;0,0,ROUNDUP(норми!$F$4*G185,0)),"")</f>
        <v>0</v>
      </c>
      <c r="AF185" s="61"/>
      <c r="AG185" s="61"/>
      <c r="AH185" s="61"/>
      <c r="AI185" s="60">
        <f>IF(X185&gt;0,(X185*(норми!$J$4*F185)),0)</f>
        <v>0</v>
      </c>
      <c r="AJ185" s="60">
        <f>IF(V185="фах",норми!$K$4*F185,0)</f>
        <v>0</v>
      </c>
      <c r="AK185" s="60">
        <f>IF(V185="заг",норми!$L$4*F185,0)</f>
        <v>0</v>
      </c>
      <c r="AL185" s="60">
        <f>IF(W185="фах",норми!$M$4*F185,0)</f>
        <v>0</v>
      </c>
      <c r="AM185" s="60">
        <f>IF(W185="заг",норми!$N$4*F185,0)</f>
        <v>0</v>
      </c>
      <c r="AN185" s="60">
        <f>IF(T185&gt;0,G185*норми!$O$4,0)</f>
        <v>0</v>
      </c>
      <c r="AO185" s="60">
        <f>IF(U185&gt;0,G185*норми!$P$4,0)</f>
        <v>0</v>
      </c>
      <c r="AP185" s="60">
        <f>IF(U185="е.п.",ROUNDUP(G185*норми!$Q$4,0),0)</f>
        <v>0</v>
      </c>
      <c r="AQ185" s="60">
        <f>IF(U185="е.у.",ROUNDUP(G185*норми!$R$4,0),0)</f>
        <v>0</v>
      </c>
      <c r="AR185" s="113">
        <f>IF(R185="дп/др.(б)",ROUNDUP((F185*норми!$S$4)+(((норми!$S$10+норми!$S$11)*норми!$S$9)*F185),0),0)</f>
        <v>0</v>
      </c>
      <c r="AS185" s="60">
        <f>IF(S185="аб",ROUNDUP((норми!$T$4*G185)+(норми!$S$11*(норми!$T$9*F185)),0),0)</f>
        <v>0</v>
      </c>
      <c r="AT185" s="113">
        <f>IF(R185="дп/др.(м)",ROUNDUP((F185*норми!$U$4)+(((норми!$U$10+норми!$U$11)*норми!$U$9)*F185),0),0)</f>
        <v>0</v>
      </c>
      <c r="AU185" s="60">
        <f>IF(S185="ам",ROUNDUP((норми!$V$4*G185)+(норми!$U$11*(норми!$V$9*F185)),0),0)</f>
        <v>0</v>
      </c>
      <c r="AV185" s="43"/>
      <c r="AW185" s="60" t="str">
        <f t="shared" si="20"/>
        <v/>
      </c>
      <c r="AX185" s="43"/>
      <c r="AY185" s="60" t="str">
        <f>IF(P185&gt;0,IF(AX185="+",(норми!$X$4)*(P185*G185),""),"")</f>
        <v/>
      </c>
      <c r="AZ185" s="43"/>
      <c r="BA185" s="60" t="str">
        <f>IF(P185&gt;0,IF(AZ185="+",(норми!$X$4)*(P185*G185),""),"")</f>
        <v/>
      </c>
      <c r="BB185" s="43"/>
      <c r="BC185" s="60" t="str">
        <f>IF(P185&gt;0,IF(BB185="+",(норми!$Z$4)*(P185*F185),""),"")</f>
        <v/>
      </c>
      <c r="BD185" s="61"/>
      <c r="BE185" s="60">
        <f t="shared" si="27"/>
        <v>0</v>
      </c>
      <c r="BF185" s="44">
        <f t="shared" si="28"/>
        <v>0</v>
      </c>
    </row>
    <row r="186" spans="1:58" hidden="1" outlineLevel="1" x14ac:dyDescent="0.2">
      <c r="A186" s="20">
        <v>65</v>
      </c>
      <c r="B186" s="21"/>
      <c r="C186" s="21"/>
      <c r="D186" s="48"/>
      <c r="E186" s="21"/>
      <c r="F186" s="21"/>
      <c r="G186" s="21"/>
      <c r="H186" s="21"/>
      <c r="I186" s="21"/>
      <c r="J186" s="20"/>
      <c r="K186" s="22"/>
      <c r="L186" s="22"/>
      <c r="M186" s="22"/>
      <c r="N186" s="22"/>
      <c r="O186" s="22"/>
      <c r="P186" s="21"/>
      <c r="Q186" s="22"/>
      <c r="R186" s="22"/>
      <c r="S186" s="22"/>
      <c r="T186" s="22"/>
      <c r="U186" s="22"/>
      <c r="V186" s="22"/>
      <c r="W186" s="22"/>
      <c r="X186" s="48"/>
      <c r="Y186" s="23"/>
      <c r="Z186" s="59">
        <f t="shared" si="23"/>
        <v>0</v>
      </c>
      <c r="AA186" s="60">
        <f t="shared" si="24"/>
        <v>0</v>
      </c>
      <c r="AB186" s="60">
        <f t="shared" si="25"/>
        <v>0</v>
      </c>
      <c r="AC186" s="60">
        <f t="shared" si="26"/>
        <v>0</v>
      </c>
      <c r="AD186" s="60">
        <f>IF(D186&lt;=4,O186+((O186*(норми!$E$6))/100),O186+((O186*(норми!$E$7))/100))</f>
        <v>0</v>
      </c>
      <c r="AE186" s="113">
        <f>IFERROR(IF(P186&gt;0,0,ROUNDUP(норми!$F$4*G186,0)),"")</f>
        <v>0</v>
      </c>
      <c r="AF186" s="61"/>
      <c r="AG186" s="61"/>
      <c r="AH186" s="61"/>
      <c r="AI186" s="60">
        <f>IF(X186&gt;0,(X186*(норми!$J$4*F186)),0)</f>
        <v>0</v>
      </c>
      <c r="AJ186" s="60">
        <f>IF(V186="фах",норми!$K$4*F186,0)</f>
        <v>0</v>
      </c>
      <c r="AK186" s="60">
        <f>IF(V186="заг",норми!$L$4*F186,0)</f>
        <v>0</v>
      </c>
      <c r="AL186" s="60">
        <f>IF(W186="фах",норми!$M$4*F186,0)</f>
        <v>0</v>
      </c>
      <c r="AM186" s="60">
        <f>IF(W186="заг",норми!$N$4*F186,0)</f>
        <v>0</v>
      </c>
      <c r="AN186" s="60">
        <f>IF(T186&gt;0,G186*норми!$O$4,0)</f>
        <v>0</v>
      </c>
      <c r="AO186" s="60">
        <f>IF(U186&gt;0,G186*норми!$P$4,0)</f>
        <v>0</v>
      </c>
      <c r="AP186" s="60">
        <f>IF(U186="е.п.",ROUNDUP(G186*норми!$Q$4,0),0)</f>
        <v>0</v>
      </c>
      <c r="AQ186" s="60">
        <f>IF(U186="е.у.",ROUNDUP(G186*норми!$R$4,0),0)</f>
        <v>0</v>
      </c>
      <c r="AR186" s="113">
        <f>IF(R186="дп/др.(б)",ROUNDUP((F186*норми!$S$4)+(((норми!$S$10+норми!$S$11)*норми!$S$9)*F186),0),0)</f>
        <v>0</v>
      </c>
      <c r="AS186" s="60">
        <f>IF(S186="аб",ROUNDUP((норми!$T$4*G186)+(норми!$S$11*(норми!$T$9*F186)),0),0)</f>
        <v>0</v>
      </c>
      <c r="AT186" s="113">
        <f>IF(R186="дп/др.(м)",ROUNDUP((F186*норми!$U$4)+(((норми!$U$10+норми!$U$11)*норми!$U$9)*F186),0),0)</f>
        <v>0</v>
      </c>
      <c r="AU186" s="60">
        <f>IF(S186="ам",ROUNDUP((норми!$V$4*G186)+(норми!$U$11*(норми!$V$9*F186)),0),0)</f>
        <v>0</v>
      </c>
      <c r="AV186" s="43"/>
      <c r="AW186" s="60" t="str">
        <f t="shared" ref="AW186:AW221" si="29">IF(P186&gt;0,IF(AV186="+",(P186*5*G186),""),"")</f>
        <v/>
      </c>
      <c r="AX186" s="43"/>
      <c r="AY186" s="60" t="str">
        <f>IF(P186&gt;0,IF(AX186="+",(норми!$X$4)*(P186*G186),""),"")</f>
        <v/>
      </c>
      <c r="AZ186" s="43"/>
      <c r="BA186" s="60" t="str">
        <f>IF(P186&gt;0,IF(AZ186="+",(норми!$X$4)*(P186*G186),""),"")</f>
        <v/>
      </c>
      <c r="BB186" s="43"/>
      <c r="BC186" s="60" t="str">
        <f>IF(P186&gt;0,IF(BB186="+",(норми!$Z$4)*(P186*F186),""),"")</f>
        <v/>
      </c>
      <c r="BD186" s="61"/>
      <c r="BE186" s="60">
        <f t="shared" ref="BE186:BE221" si="30">Y186</f>
        <v>0</v>
      </c>
      <c r="BF186" s="44">
        <f t="shared" ref="BF186:BF217" si="31">IFERROR(SUM(Z186:BE186),"")</f>
        <v>0</v>
      </c>
    </row>
    <row r="187" spans="1:58" hidden="1" outlineLevel="1" x14ac:dyDescent="0.2">
      <c r="A187" s="20">
        <v>66</v>
      </c>
      <c r="B187" s="21"/>
      <c r="C187" s="21"/>
      <c r="D187" s="48"/>
      <c r="E187" s="21"/>
      <c r="F187" s="21"/>
      <c r="G187" s="21"/>
      <c r="H187" s="21"/>
      <c r="I187" s="21"/>
      <c r="J187" s="20"/>
      <c r="K187" s="22"/>
      <c r="L187" s="22"/>
      <c r="M187" s="22"/>
      <c r="N187" s="22"/>
      <c r="O187" s="22"/>
      <c r="P187" s="21"/>
      <c r="Q187" s="22"/>
      <c r="R187" s="22"/>
      <c r="S187" s="22"/>
      <c r="T187" s="22"/>
      <c r="U187" s="22"/>
      <c r="V187" s="22"/>
      <c r="W187" s="22"/>
      <c r="X187" s="48"/>
      <c r="Y187" s="23"/>
      <c r="Z187" s="59">
        <f t="shared" si="23"/>
        <v>0</v>
      </c>
      <c r="AA187" s="60">
        <f t="shared" si="24"/>
        <v>0</v>
      </c>
      <c r="AB187" s="60">
        <f t="shared" si="25"/>
        <v>0</v>
      </c>
      <c r="AC187" s="60">
        <f t="shared" si="26"/>
        <v>0</v>
      </c>
      <c r="AD187" s="60">
        <f>IF(D187&lt;=4,O187+((O187*(норми!$E$6))/100),O187+((O187*(норми!$E$7))/100))</f>
        <v>0</v>
      </c>
      <c r="AE187" s="113">
        <f>IFERROR(IF(P187&gt;0,0,ROUNDUP(норми!$F$4*G187,0)),"")</f>
        <v>0</v>
      </c>
      <c r="AF187" s="61"/>
      <c r="AG187" s="61"/>
      <c r="AH187" s="61"/>
      <c r="AI187" s="60">
        <f>IF(X187&gt;0,(X187*(норми!$J$4*F187)),0)</f>
        <v>0</v>
      </c>
      <c r="AJ187" s="60">
        <f>IF(V187="фах",норми!$K$4*F187,0)</f>
        <v>0</v>
      </c>
      <c r="AK187" s="60">
        <f>IF(V187="заг",норми!$L$4*F187,0)</f>
        <v>0</v>
      </c>
      <c r="AL187" s="60">
        <f>IF(W187="фах",норми!$M$4*F187,0)</f>
        <v>0</v>
      </c>
      <c r="AM187" s="60">
        <f>IF(W187="заг",норми!$N$4*F187,0)</f>
        <v>0</v>
      </c>
      <c r="AN187" s="60">
        <f>IF(T187&gt;0,G187*норми!$O$4,0)</f>
        <v>0</v>
      </c>
      <c r="AO187" s="60">
        <f>IF(U187&gt;0,G187*норми!$P$4,0)</f>
        <v>0</v>
      </c>
      <c r="AP187" s="60">
        <f>IF(U187="е.п.",ROUNDUP(G187*норми!$Q$4,0),0)</f>
        <v>0</v>
      </c>
      <c r="AQ187" s="60">
        <f>IF(U187="е.у.",ROUNDUP(G187*норми!$R$4,0),0)</f>
        <v>0</v>
      </c>
      <c r="AR187" s="113">
        <f>IF(R187="дп/др.(б)",ROUNDUP((F187*норми!$S$4)+(((норми!$S$10+норми!$S$11)*норми!$S$9)*F187),0),0)</f>
        <v>0</v>
      </c>
      <c r="AS187" s="60">
        <f>IF(S187="аб",ROUNDUP((норми!$T$4*G187)+(норми!$S$11*(норми!$T$9*F187)),0),0)</f>
        <v>0</v>
      </c>
      <c r="AT187" s="113">
        <f>IF(R187="дп/др.(м)",ROUNDUP((F187*норми!$U$4)+(((норми!$U$10+норми!$U$11)*норми!$U$9)*F187),0),0)</f>
        <v>0</v>
      </c>
      <c r="AU187" s="60">
        <f>IF(S187="ам",ROUNDUP((норми!$V$4*G187)+(норми!$U$11*(норми!$V$9*F187)),0),0)</f>
        <v>0</v>
      </c>
      <c r="AV187" s="43"/>
      <c r="AW187" s="60" t="str">
        <f t="shared" si="29"/>
        <v/>
      </c>
      <c r="AX187" s="43"/>
      <c r="AY187" s="60" t="str">
        <f>IF(P187&gt;0,IF(AX187="+",(норми!$X$4)*(P187*G187),""),"")</f>
        <v/>
      </c>
      <c r="AZ187" s="43"/>
      <c r="BA187" s="60" t="str">
        <f>IF(P187&gt;0,IF(AZ187="+",(норми!$X$4)*(P187*G187),""),"")</f>
        <v/>
      </c>
      <c r="BB187" s="43"/>
      <c r="BC187" s="60" t="str">
        <f>IF(P187&gt;0,IF(BB187="+",(норми!$Z$4)*(P187*F187),""),"")</f>
        <v/>
      </c>
      <c r="BD187" s="61"/>
      <c r="BE187" s="60">
        <f t="shared" si="30"/>
        <v>0</v>
      </c>
      <c r="BF187" s="44">
        <f t="shared" si="31"/>
        <v>0</v>
      </c>
    </row>
    <row r="188" spans="1:58" hidden="1" outlineLevel="1" x14ac:dyDescent="0.2">
      <c r="A188" s="20">
        <v>67</v>
      </c>
      <c r="B188" s="21"/>
      <c r="C188" s="21"/>
      <c r="D188" s="48"/>
      <c r="E188" s="21"/>
      <c r="F188" s="21"/>
      <c r="G188" s="21"/>
      <c r="H188" s="21"/>
      <c r="I188" s="21"/>
      <c r="J188" s="20"/>
      <c r="K188" s="22"/>
      <c r="L188" s="22"/>
      <c r="M188" s="22"/>
      <c r="N188" s="22"/>
      <c r="O188" s="22"/>
      <c r="P188" s="21"/>
      <c r="Q188" s="22"/>
      <c r="R188" s="22"/>
      <c r="S188" s="22"/>
      <c r="T188" s="22"/>
      <c r="U188" s="22"/>
      <c r="V188" s="22"/>
      <c r="W188" s="22"/>
      <c r="X188" s="48"/>
      <c r="Y188" s="23"/>
      <c r="Z188" s="59">
        <f t="shared" ref="Z188:Z221" si="32">K188</f>
        <v>0</v>
      </c>
      <c r="AA188" s="60">
        <f t="shared" ref="AA188:AA221" si="33">L188</f>
        <v>0</v>
      </c>
      <c r="AB188" s="60">
        <f t="shared" ref="AB188:AB221" si="34">M188*I188</f>
        <v>0</v>
      </c>
      <c r="AC188" s="60">
        <f t="shared" ref="AC188:AC221" si="35">N188</f>
        <v>0</v>
      </c>
      <c r="AD188" s="60">
        <f>IF(D188&lt;=4,O188+((O188*(норми!$E$6))/100),O188+((O188*(норми!$E$7))/100))</f>
        <v>0</v>
      </c>
      <c r="AE188" s="113">
        <f>IFERROR(IF(P188&gt;0,0,ROUNDUP(норми!$F$4*G188,0)),"")</f>
        <v>0</v>
      </c>
      <c r="AF188" s="61"/>
      <c r="AG188" s="61"/>
      <c r="AH188" s="61"/>
      <c r="AI188" s="60">
        <f>IF(X188&gt;0,(X188*(норми!$J$4*F188)),0)</f>
        <v>0</v>
      </c>
      <c r="AJ188" s="60">
        <f>IF(V188="фах",норми!$K$4*F188,0)</f>
        <v>0</v>
      </c>
      <c r="AK188" s="60">
        <f>IF(V188="заг",норми!$L$4*F188,0)</f>
        <v>0</v>
      </c>
      <c r="AL188" s="60">
        <f>IF(W188="фах",норми!$M$4*F188,0)</f>
        <v>0</v>
      </c>
      <c r="AM188" s="60">
        <f>IF(W188="заг",норми!$N$4*F188,0)</f>
        <v>0</v>
      </c>
      <c r="AN188" s="60">
        <f>IF(T188&gt;0,G188*норми!$O$4,0)</f>
        <v>0</v>
      </c>
      <c r="AO188" s="60">
        <f>IF(U188&gt;0,G188*норми!$P$4,0)</f>
        <v>0</v>
      </c>
      <c r="AP188" s="60">
        <f>IF(U188="е.п.",ROUNDUP(G188*норми!$Q$4,0),0)</f>
        <v>0</v>
      </c>
      <c r="AQ188" s="60">
        <f>IF(U188="е.у.",ROUNDUP(G188*норми!$R$4,0),0)</f>
        <v>0</v>
      </c>
      <c r="AR188" s="113">
        <f>IF(R188="дп/др.(б)",ROUNDUP((F188*норми!$S$4)+(((норми!$S$10+норми!$S$11)*норми!$S$9)*F188),0),0)</f>
        <v>0</v>
      </c>
      <c r="AS188" s="60">
        <f>IF(S188="аб",ROUNDUP((норми!$T$4*G188)+(норми!$S$11*(норми!$T$9*F188)),0),0)</f>
        <v>0</v>
      </c>
      <c r="AT188" s="113">
        <f>IF(R188="дп/др.(м)",ROUNDUP((F188*норми!$U$4)+(((норми!$U$10+норми!$U$11)*норми!$U$9)*F188),0),0)</f>
        <v>0</v>
      </c>
      <c r="AU188" s="60">
        <f>IF(S188="ам",ROUNDUP((норми!$V$4*G188)+(норми!$U$11*(норми!$V$9*F188)),0),0)</f>
        <v>0</v>
      </c>
      <c r="AV188" s="43"/>
      <c r="AW188" s="60" t="str">
        <f t="shared" si="29"/>
        <v/>
      </c>
      <c r="AX188" s="43"/>
      <c r="AY188" s="60" t="str">
        <f>IF(P188&gt;0,IF(AX188="+",(норми!$X$4)*(P188*G188),""),"")</f>
        <v/>
      </c>
      <c r="AZ188" s="43"/>
      <c r="BA188" s="60" t="str">
        <f>IF(P188&gt;0,IF(AZ188="+",(норми!$X$4)*(P188*G188),""),"")</f>
        <v/>
      </c>
      <c r="BB188" s="43"/>
      <c r="BC188" s="60" t="str">
        <f>IF(P188&gt;0,IF(BB188="+",(норми!$Z$4)*(P188*F188),""),"")</f>
        <v/>
      </c>
      <c r="BD188" s="61"/>
      <c r="BE188" s="60">
        <f t="shared" si="30"/>
        <v>0</v>
      </c>
      <c r="BF188" s="44">
        <f t="shared" si="31"/>
        <v>0</v>
      </c>
    </row>
    <row r="189" spans="1:58" hidden="1" outlineLevel="1" x14ac:dyDescent="0.2">
      <c r="A189" s="20">
        <v>68</v>
      </c>
      <c r="B189" s="21"/>
      <c r="C189" s="21"/>
      <c r="D189" s="48"/>
      <c r="E189" s="21"/>
      <c r="F189" s="21"/>
      <c r="G189" s="21"/>
      <c r="H189" s="21"/>
      <c r="I189" s="21"/>
      <c r="J189" s="20"/>
      <c r="K189" s="22"/>
      <c r="L189" s="22"/>
      <c r="M189" s="22"/>
      <c r="N189" s="22"/>
      <c r="O189" s="22"/>
      <c r="P189" s="21"/>
      <c r="Q189" s="22"/>
      <c r="R189" s="22"/>
      <c r="S189" s="22"/>
      <c r="T189" s="22"/>
      <c r="U189" s="22"/>
      <c r="V189" s="22"/>
      <c r="W189" s="22"/>
      <c r="X189" s="48"/>
      <c r="Y189" s="23"/>
      <c r="Z189" s="59">
        <f t="shared" si="32"/>
        <v>0</v>
      </c>
      <c r="AA189" s="60">
        <f t="shared" si="33"/>
        <v>0</v>
      </c>
      <c r="AB189" s="60">
        <f t="shared" si="34"/>
        <v>0</v>
      </c>
      <c r="AC189" s="60">
        <f t="shared" si="35"/>
        <v>0</v>
      </c>
      <c r="AD189" s="60">
        <f>IF(D189&lt;=4,O189+((O189*(норми!$E$6))/100),O189+((O189*(норми!$E$7))/100))</f>
        <v>0</v>
      </c>
      <c r="AE189" s="113">
        <f>IFERROR(IF(P189&gt;0,0,ROUNDUP(норми!$F$4*G189,0)),"")</f>
        <v>0</v>
      </c>
      <c r="AF189" s="61"/>
      <c r="AG189" s="61"/>
      <c r="AH189" s="61"/>
      <c r="AI189" s="60">
        <f>IF(X189&gt;0,(X189*(норми!$J$4*F189)),0)</f>
        <v>0</v>
      </c>
      <c r="AJ189" s="60">
        <f>IF(V189="фах",норми!$K$4*F189,0)</f>
        <v>0</v>
      </c>
      <c r="AK189" s="60">
        <f>IF(V189="заг",норми!$L$4*F189,0)</f>
        <v>0</v>
      </c>
      <c r="AL189" s="60">
        <f>IF(W189="фах",норми!$M$4*F189,0)</f>
        <v>0</v>
      </c>
      <c r="AM189" s="60">
        <f>IF(W189="заг",норми!$N$4*F189,0)</f>
        <v>0</v>
      </c>
      <c r="AN189" s="60">
        <f>IF(T189&gt;0,G189*норми!$O$4,0)</f>
        <v>0</v>
      </c>
      <c r="AO189" s="60">
        <f>IF(U189&gt;0,G189*норми!$P$4,0)</f>
        <v>0</v>
      </c>
      <c r="AP189" s="60">
        <f>IF(U189="е.п.",ROUNDUP(G189*норми!$Q$4,0),0)</f>
        <v>0</v>
      </c>
      <c r="AQ189" s="60">
        <f>IF(U189="е.у.",ROUNDUP(G189*норми!$R$4,0),0)</f>
        <v>0</v>
      </c>
      <c r="AR189" s="113">
        <f>IF(R189="дп/др.(б)",ROUNDUP((F189*норми!$S$4)+(((норми!$S$10+норми!$S$11)*норми!$S$9)*F189),0),0)</f>
        <v>0</v>
      </c>
      <c r="AS189" s="60">
        <f>IF(S189="аб",ROUNDUP((норми!$T$4*G189)+(норми!$S$11*(норми!$T$9*F189)),0),0)</f>
        <v>0</v>
      </c>
      <c r="AT189" s="113">
        <f>IF(R189="дп/др.(м)",ROUNDUP((F189*норми!$U$4)+(((норми!$U$10+норми!$U$11)*норми!$U$9)*F189),0),0)</f>
        <v>0</v>
      </c>
      <c r="AU189" s="60">
        <f>IF(S189="ам",ROUNDUP((норми!$V$4*G189)+(норми!$U$11*(норми!$V$9*F189)),0),0)</f>
        <v>0</v>
      </c>
      <c r="AV189" s="43"/>
      <c r="AW189" s="60" t="str">
        <f t="shared" si="29"/>
        <v/>
      </c>
      <c r="AX189" s="43"/>
      <c r="AY189" s="60" t="str">
        <f>IF(P189&gt;0,IF(AX189="+",(норми!$X$4)*(P189*G189),""),"")</f>
        <v/>
      </c>
      <c r="AZ189" s="43"/>
      <c r="BA189" s="60" t="str">
        <f>IF(P189&gt;0,IF(AZ189="+",(норми!$X$4)*(P189*G189),""),"")</f>
        <v/>
      </c>
      <c r="BB189" s="43"/>
      <c r="BC189" s="60" t="str">
        <f>IF(P189&gt;0,IF(BB189="+",(норми!$Z$4)*(P189*F189),""),"")</f>
        <v/>
      </c>
      <c r="BD189" s="61"/>
      <c r="BE189" s="60">
        <f t="shared" si="30"/>
        <v>0</v>
      </c>
      <c r="BF189" s="44">
        <f t="shared" si="31"/>
        <v>0</v>
      </c>
    </row>
    <row r="190" spans="1:58" hidden="1" outlineLevel="1" x14ac:dyDescent="0.2">
      <c r="A190" s="20">
        <v>69</v>
      </c>
      <c r="B190" s="21"/>
      <c r="C190" s="21"/>
      <c r="D190" s="48"/>
      <c r="E190" s="21"/>
      <c r="F190" s="21"/>
      <c r="G190" s="21"/>
      <c r="H190" s="21"/>
      <c r="I190" s="21"/>
      <c r="J190" s="20"/>
      <c r="K190" s="22"/>
      <c r="L190" s="22"/>
      <c r="M190" s="22"/>
      <c r="N190" s="22"/>
      <c r="O190" s="22"/>
      <c r="P190" s="21"/>
      <c r="Q190" s="22"/>
      <c r="R190" s="22"/>
      <c r="S190" s="22"/>
      <c r="T190" s="22"/>
      <c r="U190" s="22"/>
      <c r="V190" s="22"/>
      <c r="W190" s="22"/>
      <c r="X190" s="48"/>
      <c r="Y190" s="23"/>
      <c r="Z190" s="59">
        <f t="shared" si="32"/>
        <v>0</v>
      </c>
      <c r="AA190" s="60">
        <f t="shared" si="33"/>
        <v>0</v>
      </c>
      <c r="AB190" s="60">
        <f t="shared" si="34"/>
        <v>0</v>
      </c>
      <c r="AC190" s="60">
        <f t="shared" si="35"/>
        <v>0</v>
      </c>
      <c r="AD190" s="60">
        <f>IF(D190&lt;=4,O190+((O190*(норми!$E$6))/100),O190+((O190*(норми!$E$7))/100))</f>
        <v>0</v>
      </c>
      <c r="AE190" s="113">
        <f>IFERROR(IF(P190&gt;0,0,ROUNDUP(норми!$F$4*G190,0)),"")</f>
        <v>0</v>
      </c>
      <c r="AF190" s="61"/>
      <c r="AG190" s="61"/>
      <c r="AH190" s="61"/>
      <c r="AI190" s="60">
        <f>IF(X190&gt;0,(X190*(норми!$J$4*F190)),0)</f>
        <v>0</v>
      </c>
      <c r="AJ190" s="60">
        <f>IF(V190="фах",норми!$K$4*F190,0)</f>
        <v>0</v>
      </c>
      <c r="AK190" s="60">
        <f>IF(V190="заг",норми!$L$4*F190,0)</f>
        <v>0</v>
      </c>
      <c r="AL190" s="60">
        <f>IF(W190="фах",норми!$M$4*F190,0)</f>
        <v>0</v>
      </c>
      <c r="AM190" s="60">
        <f>IF(W190="заг",норми!$N$4*F190,0)</f>
        <v>0</v>
      </c>
      <c r="AN190" s="60">
        <f>IF(T190&gt;0,G190*норми!$O$4,0)</f>
        <v>0</v>
      </c>
      <c r="AO190" s="60">
        <f>IF(U190&gt;0,G190*норми!$P$4,0)</f>
        <v>0</v>
      </c>
      <c r="AP190" s="60">
        <f>IF(U190="е.п.",ROUNDUP(G190*норми!$Q$4,0),0)</f>
        <v>0</v>
      </c>
      <c r="AQ190" s="60">
        <f>IF(U190="е.у.",ROUNDUP(G190*норми!$R$4,0),0)</f>
        <v>0</v>
      </c>
      <c r="AR190" s="113">
        <f>IF(R190="дп/др.(б)",ROUNDUP((F190*норми!$S$4)+(((норми!$S$10+норми!$S$11)*норми!$S$9)*F190),0),0)</f>
        <v>0</v>
      </c>
      <c r="AS190" s="60">
        <f>IF(S190="аб",ROUNDUP((норми!$T$4*G190)+(норми!$S$11*(норми!$T$9*F190)),0),0)</f>
        <v>0</v>
      </c>
      <c r="AT190" s="113">
        <f>IF(R190="дп/др.(м)",ROUNDUP((F190*норми!$U$4)+(((норми!$U$10+норми!$U$11)*норми!$U$9)*F190),0),0)</f>
        <v>0</v>
      </c>
      <c r="AU190" s="60">
        <f>IF(S190="ам",ROUNDUP((норми!$V$4*G190)+(норми!$U$11*(норми!$V$9*F190)),0),0)</f>
        <v>0</v>
      </c>
      <c r="AV190" s="43"/>
      <c r="AW190" s="60" t="str">
        <f t="shared" si="29"/>
        <v/>
      </c>
      <c r="AX190" s="43"/>
      <c r="AY190" s="60" t="str">
        <f>IF(P190&gt;0,IF(AX190="+",(норми!$X$4)*(P190*G190),""),"")</f>
        <v/>
      </c>
      <c r="AZ190" s="43"/>
      <c r="BA190" s="60" t="str">
        <f>IF(P190&gt;0,IF(AZ190="+",(норми!$X$4)*(P190*G190),""),"")</f>
        <v/>
      </c>
      <c r="BB190" s="43"/>
      <c r="BC190" s="60" t="str">
        <f>IF(P190&gt;0,IF(BB190="+",(норми!$Z$4)*(P190*F190),""),"")</f>
        <v/>
      </c>
      <c r="BD190" s="61"/>
      <c r="BE190" s="60">
        <f t="shared" si="30"/>
        <v>0</v>
      </c>
      <c r="BF190" s="44">
        <f t="shared" si="31"/>
        <v>0</v>
      </c>
    </row>
    <row r="191" spans="1:58" hidden="1" outlineLevel="1" x14ac:dyDescent="0.2">
      <c r="A191" s="20">
        <v>70</v>
      </c>
      <c r="B191" s="21"/>
      <c r="C191" s="21"/>
      <c r="D191" s="48"/>
      <c r="E191" s="21"/>
      <c r="F191" s="21"/>
      <c r="G191" s="21"/>
      <c r="H191" s="21"/>
      <c r="I191" s="21"/>
      <c r="J191" s="20"/>
      <c r="K191" s="22"/>
      <c r="L191" s="22"/>
      <c r="M191" s="22"/>
      <c r="N191" s="22"/>
      <c r="O191" s="22"/>
      <c r="P191" s="21"/>
      <c r="Q191" s="22"/>
      <c r="R191" s="22"/>
      <c r="S191" s="22"/>
      <c r="T191" s="22"/>
      <c r="U191" s="22"/>
      <c r="V191" s="22"/>
      <c r="W191" s="22"/>
      <c r="X191" s="48"/>
      <c r="Y191" s="23"/>
      <c r="Z191" s="59">
        <f t="shared" si="32"/>
        <v>0</v>
      </c>
      <c r="AA191" s="60">
        <f t="shared" si="33"/>
        <v>0</v>
      </c>
      <c r="AB191" s="60">
        <f t="shared" si="34"/>
        <v>0</v>
      </c>
      <c r="AC191" s="60">
        <f t="shared" si="35"/>
        <v>0</v>
      </c>
      <c r="AD191" s="60">
        <f>IF(D191&lt;=4,O191+((O191*(норми!$E$6))/100),O191+((O191*(норми!$E$7))/100))</f>
        <v>0</v>
      </c>
      <c r="AE191" s="113">
        <f>IFERROR(IF(P191&gt;0,0,ROUNDUP(норми!$F$4*G191,0)),"")</f>
        <v>0</v>
      </c>
      <c r="AF191" s="61"/>
      <c r="AG191" s="61"/>
      <c r="AH191" s="61"/>
      <c r="AI191" s="60">
        <f>IF(X191&gt;0,(X191*(норми!$J$4*F191)),0)</f>
        <v>0</v>
      </c>
      <c r="AJ191" s="60">
        <f>IF(V191="фах",норми!$K$4*F191,0)</f>
        <v>0</v>
      </c>
      <c r="AK191" s="60">
        <f>IF(V191="заг",норми!$L$4*F191,0)</f>
        <v>0</v>
      </c>
      <c r="AL191" s="60">
        <f>IF(W191="фах",норми!$M$4*F191,0)</f>
        <v>0</v>
      </c>
      <c r="AM191" s="60">
        <f>IF(W191="заг",норми!$N$4*F191,0)</f>
        <v>0</v>
      </c>
      <c r="AN191" s="60">
        <f>IF(T191&gt;0,G191*норми!$O$4,0)</f>
        <v>0</v>
      </c>
      <c r="AO191" s="60">
        <f>IF(U191&gt;0,G191*норми!$P$4,0)</f>
        <v>0</v>
      </c>
      <c r="AP191" s="60">
        <f>IF(U191="е.п.",ROUNDUP(G191*норми!$Q$4,0),0)</f>
        <v>0</v>
      </c>
      <c r="AQ191" s="60">
        <f>IF(U191="е.у.",ROUNDUP(G191*норми!$R$4,0),0)</f>
        <v>0</v>
      </c>
      <c r="AR191" s="113">
        <f>IF(R191="дп/др.(б)",ROUNDUP((F191*норми!$S$4)+(((норми!$S$10+норми!$S$11)*норми!$S$9)*F191),0),0)</f>
        <v>0</v>
      </c>
      <c r="AS191" s="60">
        <f>IF(S191="аб",ROUNDUP((норми!$T$4*G191)+(норми!$S$11*(норми!$T$9*F191)),0),0)</f>
        <v>0</v>
      </c>
      <c r="AT191" s="113">
        <f>IF(R191="дп/др.(м)",ROUNDUP((F191*норми!$U$4)+(((норми!$U$10+норми!$U$11)*норми!$U$9)*F191),0),0)</f>
        <v>0</v>
      </c>
      <c r="AU191" s="60">
        <f>IF(S191="ам",ROUNDUP((норми!$V$4*G191)+(норми!$U$11*(норми!$V$9*F191)),0),0)</f>
        <v>0</v>
      </c>
      <c r="AV191" s="43"/>
      <c r="AW191" s="60" t="str">
        <f t="shared" si="29"/>
        <v/>
      </c>
      <c r="AX191" s="43"/>
      <c r="AY191" s="60" t="str">
        <f>IF(P191&gt;0,IF(AX191="+",(норми!$X$4)*(P191*G191),""),"")</f>
        <v/>
      </c>
      <c r="AZ191" s="43"/>
      <c r="BA191" s="60" t="str">
        <f>IF(P191&gt;0,IF(AZ191="+",(норми!$X$4)*(P191*G191),""),"")</f>
        <v/>
      </c>
      <c r="BB191" s="43"/>
      <c r="BC191" s="60" t="str">
        <f>IF(P191&gt;0,IF(BB191="+",(норми!$Z$4)*(P191*F191),""),"")</f>
        <v/>
      </c>
      <c r="BD191" s="61"/>
      <c r="BE191" s="60">
        <f t="shared" si="30"/>
        <v>0</v>
      </c>
      <c r="BF191" s="44">
        <f t="shared" si="31"/>
        <v>0</v>
      </c>
    </row>
    <row r="192" spans="1:58" hidden="1" outlineLevel="1" x14ac:dyDescent="0.2">
      <c r="A192" s="20">
        <v>71</v>
      </c>
      <c r="B192" s="21"/>
      <c r="C192" s="21"/>
      <c r="D192" s="48"/>
      <c r="E192" s="21"/>
      <c r="F192" s="21"/>
      <c r="G192" s="21"/>
      <c r="H192" s="21"/>
      <c r="I192" s="21"/>
      <c r="J192" s="20"/>
      <c r="K192" s="22"/>
      <c r="L192" s="22"/>
      <c r="M192" s="22"/>
      <c r="N192" s="22"/>
      <c r="O192" s="22"/>
      <c r="P192" s="21"/>
      <c r="Q192" s="22"/>
      <c r="R192" s="22"/>
      <c r="S192" s="22"/>
      <c r="T192" s="22"/>
      <c r="U192" s="22"/>
      <c r="V192" s="22"/>
      <c r="W192" s="22"/>
      <c r="X192" s="48"/>
      <c r="Y192" s="23"/>
      <c r="Z192" s="59">
        <f t="shared" si="32"/>
        <v>0</v>
      </c>
      <c r="AA192" s="60">
        <f t="shared" si="33"/>
        <v>0</v>
      </c>
      <c r="AB192" s="60">
        <f t="shared" si="34"/>
        <v>0</v>
      </c>
      <c r="AC192" s="60">
        <f t="shared" si="35"/>
        <v>0</v>
      </c>
      <c r="AD192" s="60">
        <f>IF(D192&lt;=4,O192+((O192*(норми!$E$6))/100),O192+((O192*(норми!$E$7))/100))</f>
        <v>0</v>
      </c>
      <c r="AE192" s="113">
        <f>IFERROR(IF(P192&gt;0,0,ROUNDUP(норми!$F$4*G192,0)),"")</f>
        <v>0</v>
      </c>
      <c r="AF192" s="61"/>
      <c r="AG192" s="61"/>
      <c r="AH192" s="61"/>
      <c r="AI192" s="60">
        <f>IF(X192&gt;0,(X192*(норми!$J$4*F192)),0)</f>
        <v>0</v>
      </c>
      <c r="AJ192" s="60">
        <f>IF(V192="фах",норми!$K$4*F192,0)</f>
        <v>0</v>
      </c>
      <c r="AK192" s="60">
        <f>IF(V192="заг",норми!$L$4*F192,0)</f>
        <v>0</v>
      </c>
      <c r="AL192" s="60">
        <f>IF(W192="фах",норми!$M$4*F192,0)</f>
        <v>0</v>
      </c>
      <c r="AM192" s="60">
        <f>IF(W192="заг",норми!$N$4*F192,0)</f>
        <v>0</v>
      </c>
      <c r="AN192" s="60">
        <f>IF(T192&gt;0,G192*норми!$O$4,0)</f>
        <v>0</v>
      </c>
      <c r="AO192" s="60">
        <f>IF(U192&gt;0,G192*норми!$P$4,0)</f>
        <v>0</v>
      </c>
      <c r="AP192" s="60">
        <f>IF(U192="е.п.",ROUNDUP(G192*норми!$Q$4,0),0)</f>
        <v>0</v>
      </c>
      <c r="AQ192" s="60">
        <f>IF(U192="е.у.",ROUNDUP(G192*норми!$R$4,0),0)</f>
        <v>0</v>
      </c>
      <c r="AR192" s="113">
        <f>IF(R192="дп/др.(б)",ROUNDUP((F192*норми!$S$4)+(((норми!$S$10+норми!$S$11)*норми!$S$9)*F192),0),0)</f>
        <v>0</v>
      </c>
      <c r="AS192" s="60">
        <f>IF(S192="аб",ROUNDUP((норми!$T$4*G192)+(норми!$S$11*(норми!$T$9*F192)),0),0)</f>
        <v>0</v>
      </c>
      <c r="AT192" s="113">
        <f>IF(R192="дп/др.(м)",ROUNDUP((F192*норми!$U$4)+(((норми!$U$10+норми!$U$11)*норми!$U$9)*F192),0),0)</f>
        <v>0</v>
      </c>
      <c r="AU192" s="60">
        <f>IF(S192="ам",ROUNDUP((норми!$V$4*G192)+(норми!$U$11*(норми!$V$9*F192)),0),0)</f>
        <v>0</v>
      </c>
      <c r="AV192" s="43"/>
      <c r="AW192" s="60" t="str">
        <f t="shared" si="29"/>
        <v/>
      </c>
      <c r="AX192" s="43"/>
      <c r="AY192" s="60" t="str">
        <f>IF(P192&gt;0,IF(AX192="+",(норми!$X$4)*(P192*G192),""),"")</f>
        <v/>
      </c>
      <c r="AZ192" s="43"/>
      <c r="BA192" s="60" t="str">
        <f>IF(P192&gt;0,IF(AZ192="+",(норми!$X$4)*(P192*G192),""),"")</f>
        <v/>
      </c>
      <c r="BB192" s="43"/>
      <c r="BC192" s="60" t="str">
        <f>IF(P192&gt;0,IF(BB192="+",(норми!$Z$4)*(P192*F192),""),"")</f>
        <v/>
      </c>
      <c r="BD192" s="61"/>
      <c r="BE192" s="60">
        <f t="shared" si="30"/>
        <v>0</v>
      </c>
      <c r="BF192" s="44">
        <f t="shared" si="31"/>
        <v>0</v>
      </c>
    </row>
    <row r="193" spans="1:58" hidden="1" outlineLevel="1" x14ac:dyDescent="0.2">
      <c r="A193" s="20">
        <v>72</v>
      </c>
      <c r="B193" s="21"/>
      <c r="C193" s="21"/>
      <c r="D193" s="48"/>
      <c r="E193" s="21"/>
      <c r="F193" s="21"/>
      <c r="G193" s="21"/>
      <c r="H193" s="21"/>
      <c r="I193" s="21"/>
      <c r="J193" s="20"/>
      <c r="K193" s="22"/>
      <c r="L193" s="22"/>
      <c r="M193" s="22"/>
      <c r="N193" s="22"/>
      <c r="O193" s="22"/>
      <c r="P193" s="21"/>
      <c r="Q193" s="22"/>
      <c r="R193" s="22"/>
      <c r="S193" s="22"/>
      <c r="T193" s="22"/>
      <c r="U193" s="22"/>
      <c r="V193" s="22"/>
      <c r="W193" s="22"/>
      <c r="X193" s="48"/>
      <c r="Y193" s="23"/>
      <c r="Z193" s="59">
        <f t="shared" si="32"/>
        <v>0</v>
      </c>
      <c r="AA193" s="60">
        <f t="shared" si="33"/>
        <v>0</v>
      </c>
      <c r="AB193" s="60">
        <f t="shared" si="34"/>
        <v>0</v>
      </c>
      <c r="AC193" s="60">
        <f t="shared" si="35"/>
        <v>0</v>
      </c>
      <c r="AD193" s="60">
        <f>IF(D193&lt;=4,O193+((O193*(норми!$E$6))/100),O193+((O193*(норми!$E$7))/100))</f>
        <v>0</v>
      </c>
      <c r="AE193" s="113">
        <f>IFERROR(IF(P193&gt;0,0,ROUNDUP(норми!$F$4*G193,0)),"")</f>
        <v>0</v>
      </c>
      <c r="AF193" s="61"/>
      <c r="AG193" s="61"/>
      <c r="AH193" s="61"/>
      <c r="AI193" s="60">
        <f>IF(X193&gt;0,(X193*(норми!$J$4*F193)),0)</f>
        <v>0</v>
      </c>
      <c r="AJ193" s="60">
        <f>IF(V193="фах",норми!$K$4*F193,0)</f>
        <v>0</v>
      </c>
      <c r="AK193" s="60">
        <f>IF(V193="заг",норми!$L$4*F193,0)</f>
        <v>0</v>
      </c>
      <c r="AL193" s="60">
        <f>IF(W193="фах",норми!$M$4*F193,0)</f>
        <v>0</v>
      </c>
      <c r="AM193" s="60">
        <f>IF(W193="заг",норми!$N$4*F193,0)</f>
        <v>0</v>
      </c>
      <c r="AN193" s="60">
        <f>IF(T193&gt;0,G193*норми!$O$4,0)</f>
        <v>0</v>
      </c>
      <c r="AO193" s="60">
        <f>IF(U193&gt;0,G193*норми!$P$4,0)</f>
        <v>0</v>
      </c>
      <c r="AP193" s="60">
        <f>IF(U193="е.п.",ROUNDUP(G193*норми!$Q$4,0),0)</f>
        <v>0</v>
      </c>
      <c r="AQ193" s="60">
        <f>IF(U193="е.у.",ROUNDUP(G193*норми!$R$4,0),0)</f>
        <v>0</v>
      </c>
      <c r="AR193" s="113">
        <f>IF(R193="дп/др.(б)",ROUNDUP((F193*норми!$S$4)+(((норми!$S$10+норми!$S$11)*норми!$S$9)*F193),0),0)</f>
        <v>0</v>
      </c>
      <c r="AS193" s="60">
        <f>IF(S193="аб",ROUNDUP((норми!$T$4*G193)+(норми!$S$11*(норми!$T$9*F193)),0),0)</f>
        <v>0</v>
      </c>
      <c r="AT193" s="113">
        <f>IF(R193="дп/др.(м)",ROUNDUP((F193*норми!$U$4)+(((норми!$U$10+норми!$U$11)*норми!$U$9)*F193),0),0)</f>
        <v>0</v>
      </c>
      <c r="AU193" s="60">
        <f>IF(S193="ам",ROUNDUP((норми!$V$4*G193)+(норми!$U$11*(норми!$V$9*F193)),0),0)</f>
        <v>0</v>
      </c>
      <c r="AV193" s="43"/>
      <c r="AW193" s="60" t="str">
        <f t="shared" si="29"/>
        <v/>
      </c>
      <c r="AX193" s="43"/>
      <c r="AY193" s="60" t="str">
        <f>IF(P193&gt;0,IF(AX193="+",(норми!$X$4)*(P193*G193),""),"")</f>
        <v/>
      </c>
      <c r="AZ193" s="43"/>
      <c r="BA193" s="60" t="str">
        <f>IF(P193&gt;0,IF(AZ193="+",(норми!$X$4)*(P193*G193),""),"")</f>
        <v/>
      </c>
      <c r="BB193" s="43"/>
      <c r="BC193" s="60" t="str">
        <f>IF(P193&gt;0,IF(BB193="+",(норми!$Z$4)*(P193*F193),""),"")</f>
        <v/>
      </c>
      <c r="BD193" s="61"/>
      <c r="BE193" s="60">
        <f t="shared" si="30"/>
        <v>0</v>
      </c>
      <c r="BF193" s="44">
        <f t="shared" si="31"/>
        <v>0</v>
      </c>
    </row>
    <row r="194" spans="1:58" hidden="1" outlineLevel="1" x14ac:dyDescent="0.2">
      <c r="A194" s="20">
        <v>73</v>
      </c>
      <c r="B194" s="21"/>
      <c r="C194" s="21"/>
      <c r="D194" s="48"/>
      <c r="E194" s="21"/>
      <c r="F194" s="21"/>
      <c r="G194" s="21"/>
      <c r="H194" s="21"/>
      <c r="I194" s="21"/>
      <c r="J194" s="20"/>
      <c r="K194" s="22"/>
      <c r="L194" s="22"/>
      <c r="M194" s="22"/>
      <c r="N194" s="22"/>
      <c r="O194" s="22"/>
      <c r="P194" s="21"/>
      <c r="Q194" s="22"/>
      <c r="R194" s="22"/>
      <c r="S194" s="22"/>
      <c r="T194" s="22"/>
      <c r="U194" s="22"/>
      <c r="V194" s="22"/>
      <c r="W194" s="22"/>
      <c r="X194" s="48"/>
      <c r="Y194" s="23"/>
      <c r="Z194" s="59">
        <f t="shared" si="32"/>
        <v>0</v>
      </c>
      <c r="AA194" s="60">
        <f t="shared" si="33"/>
        <v>0</v>
      </c>
      <c r="AB194" s="60">
        <f t="shared" si="34"/>
        <v>0</v>
      </c>
      <c r="AC194" s="60">
        <f t="shared" si="35"/>
        <v>0</v>
      </c>
      <c r="AD194" s="60">
        <f>IF(D194&lt;=4,O194+((O194*(норми!$E$6))/100),O194+((O194*(норми!$E$7))/100))</f>
        <v>0</v>
      </c>
      <c r="AE194" s="113">
        <f>IFERROR(IF(P194&gt;0,0,ROUNDUP(норми!$F$4*G194,0)),"")</f>
        <v>0</v>
      </c>
      <c r="AF194" s="61"/>
      <c r="AG194" s="61"/>
      <c r="AH194" s="61"/>
      <c r="AI194" s="60">
        <f>IF(X194&gt;0,(X194*(норми!$J$4*F194)),0)</f>
        <v>0</v>
      </c>
      <c r="AJ194" s="60">
        <f>IF(V194="фах",норми!$K$4*F194,0)</f>
        <v>0</v>
      </c>
      <c r="AK194" s="60">
        <f>IF(V194="заг",норми!$L$4*F194,0)</f>
        <v>0</v>
      </c>
      <c r="AL194" s="60">
        <f>IF(W194="фах",норми!$M$4*F194,0)</f>
        <v>0</v>
      </c>
      <c r="AM194" s="60">
        <f>IF(W194="заг",норми!$N$4*F194,0)</f>
        <v>0</v>
      </c>
      <c r="AN194" s="60">
        <f>IF(T194&gt;0,G194*норми!$O$4,0)</f>
        <v>0</v>
      </c>
      <c r="AO194" s="60">
        <f>IF(U194&gt;0,G194*норми!$P$4,0)</f>
        <v>0</v>
      </c>
      <c r="AP194" s="60">
        <f>IF(U194="е.п.",ROUNDUP(G194*норми!$Q$4,0),0)</f>
        <v>0</v>
      </c>
      <c r="AQ194" s="60">
        <f>IF(U194="е.у.",ROUNDUP(G194*норми!$R$4,0),0)</f>
        <v>0</v>
      </c>
      <c r="AR194" s="113">
        <f>IF(R194="дп/др.(б)",ROUNDUP((F194*норми!$S$4)+(((норми!$S$10+норми!$S$11)*норми!$S$9)*F194),0),0)</f>
        <v>0</v>
      </c>
      <c r="AS194" s="60">
        <f>IF(S194="аб",ROUNDUP((норми!$T$4*G194)+(норми!$S$11*(норми!$T$9*F194)),0),0)</f>
        <v>0</v>
      </c>
      <c r="AT194" s="113">
        <f>IF(R194="дп/др.(м)",ROUNDUP((F194*норми!$U$4)+(((норми!$U$10+норми!$U$11)*норми!$U$9)*F194),0),0)</f>
        <v>0</v>
      </c>
      <c r="AU194" s="60">
        <f>IF(S194="ам",ROUNDUP((норми!$V$4*G194)+(норми!$U$11*(норми!$V$9*F194)),0),0)</f>
        <v>0</v>
      </c>
      <c r="AV194" s="43"/>
      <c r="AW194" s="60" t="str">
        <f t="shared" si="29"/>
        <v/>
      </c>
      <c r="AX194" s="43"/>
      <c r="AY194" s="60" t="str">
        <f>IF(P194&gt;0,IF(AX194="+",(норми!$X$4)*(P194*G194),""),"")</f>
        <v/>
      </c>
      <c r="AZ194" s="43"/>
      <c r="BA194" s="60" t="str">
        <f>IF(P194&gt;0,IF(AZ194="+",(норми!$X$4)*(P194*G194),""),"")</f>
        <v/>
      </c>
      <c r="BB194" s="43"/>
      <c r="BC194" s="60" t="str">
        <f>IF(P194&gt;0,IF(BB194="+",(норми!$Z$4)*(P194*F194),""),"")</f>
        <v/>
      </c>
      <c r="BD194" s="61"/>
      <c r="BE194" s="60">
        <f t="shared" si="30"/>
        <v>0</v>
      </c>
      <c r="BF194" s="44">
        <f t="shared" si="31"/>
        <v>0</v>
      </c>
    </row>
    <row r="195" spans="1:58" hidden="1" outlineLevel="1" x14ac:dyDescent="0.2">
      <c r="A195" s="20">
        <v>74</v>
      </c>
      <c r="B195" s="21"/>
      <c r="C195" s="21"/>
      <c r="D195" s="48"/>
      <c r="E195" s="21"/>
      <c r="F195" s="21"/>
      <c r="G195" s="21"/>
      <c r="H195" s="21"/>
      <c r="I195" s="21"/>
      <c r="J195" s="20"/>
      <c r="K195" s="22"/>
      <c r="L195" s="22"/>
      <c r="M195" s="22"/>
      <c r="N195" s="22"/>
      <c r="O195" s="22"/>
      <c r="P195" s="21"/>
      <c r="Q195" s="22"/>
      <c r="R195" s="22"/>
      <c r="S195" s="22"/>
      <c r="T195" s="22"/>
      <c r="U195" s="22"/>
      <c r="V195" s="22"/>
      <c r="W195" s="22"/>
      <c r="X195" s="48"/>
      <c r="Y195" s="23"/>
      <c r="Z195" s="59">
        <f t="shared" si="32"/>
        <v>0</v>
      </c>
      <c r="AA195" s="60">
        <f t="shared" si="33"/>
        <v>0</v>
      </c>
      <c r="AB195" s="60">
        <f t="shared" si="34"/>
        <v>0</v>
      </c>
      <c r="AC195" s="60">
        <f t="shared" si="35"/>
        <v>0</v>
      </c>
      <c r="AD195" s="60">
        <f>IF(D195&lt;=4,O195+((O195*(норми!$E$6))/100),O195+((O195*(норми!$E$7))/100))</f>
        <v>0</v>
      </c>
      <c r="AE195" s="113">
        <f>IFERROR(IF(P195&gt;0,0,ROUNDUP(норми!$F$4*G195,0)),"")</f>
        <v>0</v>
      </c>
      <c r="AF195" s="61"/>
      <c r="AG195" s="61"/>
      <c r="AH195" s="61"/>
      <c r="AI195" s="60">
        <f>IF(X195&gt;0,(X195*(норми!$J$4*F195)),0)</f>
        <v>0</v>
      </c>
      <c r="AJ195" s="60">
        <f>IF(V195="фах",норми!$K$4*F195,0)</f>
        <v>0</v>
      </c>
      <c r="AK195" s="60">
        <f>IF(V195="заг",норми!$L$4*F195,0)</f>
        <v>0</v>
      </c>
      <c r="AL195" s="60">
        <f>IF(W195="фах",норми!$M$4*F195,0)</f>
        <v>0</v>
      </c>
      <c r="AM195" s="60">
        <f>IF(W195="заг",норми!$N$4*F195,0)</f>
        <v>0</v>
      </c>
      <c r="AN195" s="60">
        <f>IF(T195&gt;0,G195*норми!$O$4,0)</f>
        <v>0</v>
      </c>
      <c r="AO195" s="60">
        <f>IF(U195&gt;0,G195*норми!$P$4,0)</f>
        <v>0</v>
      </c>
      <c r="AP195" s="60">
        <f>IF(U195="е.п.",ROUNDUP(G195*норми!$Q$4,0),0)</f>
        <v>0</v>
      </c>
      <c r="AQ195" s="60">
        <f>IF(U195="е.у.",ROUNDUP(G195*норми!$R$4,0),0)</f>
        <v>0</v>
      </c>
      <c r="AR195" s="113">
        <f>IF(R195="дп/др.(б)",ROUNDUP((F195*норми!$S$4)+(((норми!$S$10+норми!$S$11)*норми!$S$9)*F195),0),0)</f>
        <v>0</v>
      </c>
      <c r="AS195" s="60">
        <f>IF(S195="аб",ROUNDUP((норми!$T$4*G195)+(норми!$S$11*(норми!$T$9*F195)),0),0)</f>
        <v>0</v>
      </c>
      <c r="AT195" s="113">
        <f>IF(R195="дп/др.(м)",ROUNDUP((F195*норми!$U$4)+(((норми!$U$10+норми!$U$11)*норми!$U$9)*F195),0),0)</f>
        <v>0</v>
      </c>
      <c r="AU195" s="60">
        <f>IF(S195="ам",ROUNDUP((норми!$V$4*G195)+(норми!$U$11*(норми!$V$9*F195)),0),0)</f>
        <v>0</v>
      </c>
      <c r="AV195" s="43"/>
      <c r="AW195" s="60" t="str">
        <f t="shared" si="29"/>
        <v/>
      </c>
      <c r="AX195" s="43"/>
      <c r="AY195" s="60" t="str">
        <f>IF(P195&gt;0,IF(AX195="+",(норми!$X$4)*(P195*G195),""),"")</f>
        <v/>
      </c>
      <c r="AZ195" s="43"/>
      <c r="BA195" s="60" t="str">
        <f>IF(P195&gt;0,IF(AZ195="+",(норми!$X$4)*(P195*G195),""),"")</f>
        <v/>
      </c>
      <c r="BB195" s="43"/>
      <c r="BC195" s="60" t="str">
        <f>IF(P195&gt;0,IF(BB195="+",(норми!$Z$4)*(P195*F195),""),"")</f>
        <v/>
      </c>
      <c r="BD195" s="61"/>
      <c r="BE195" s="60">
        <f t="shared" si="30"/>
        <v>0</v>
      </c>
      <c r="BF195" s="44">
        <f t="shared" si="31"/>
        <v>0</v>
      </c>
    </row>
    <row r="196" spans="1:58" hidden="1" outlineLevel="1" x14ac:dyDescent="0.2">
      <c r="A196" s="20">
        <v>75</v>
      </c>
      <c r="B196" s="21"/>
      <c r="C196" s="21"/>
      <c r="D196" s="48"/>
      <c r="E196" s="21"/>
      <c r="F196" s="21"/>
      <c r="G196" s="21"/>
      <c r="H196" s="21"/>
      <c r="I196" s="21"/>
      <c r="J196" s="20"/>
      <c r="K196" s="22"/>
      <c r="L196" s="22"/>
      <c r="M196" s="22"/>
      <c r="N196" s="22"/>
      <c r="O196" s="22"/>
      <c r="P196" s="21"/>
      <c r="Q196" s="22"/>
      <c r="R196" s="22"/>
      <c r="S196" s="22"/>
      <c r="T196" s="22"/>
      <c r="U196" s="22"/>
      <c r="V196" s="22"/>
      <c r="W196" s="22"/>
      <c r="X196" s="48"/>
      <c r="Y196" s="23"/>
      <c r="Z196" s="59">
        <f t="shared" si="32"/>
        <v>0</v>
      </c>
      <c r="AA196" s="60">
        <f t="shared" si="33"/>
        <v>0</v>
      </c>
      <c r="AB196" s="60">
        <f t="shared" si="34"/>
        <v>0</v>
      </c>
      <c r="AC196" s="60">
        <f t="shared" si="35"/>
        <v>0</v>
      </c>
      <c r="AD196" s="60">
        <f>IF(D196&lt;=4,O196+((O196*(норми!$E$6))/100),O196+((O196*(норми!$E$7))/100))</f>
        <v>0</v>
      </c>
      <c r="AE196" s="113">
        <f>IFERROR(IF(P196&gt;0,0,ROUNDUP(норми!$F$4*G196,0)),"")</f>
        <v>0</v>
      </c>
      <c r="AF196" s="61"/>
      <c r="AG196" s="61"/>
      <c r="AH196" s="61"/>
      <c r="AI196" s="60">
        <f>IF(X196&gt;0,(X196*(норми!$J$4*F196)),0)</f>
        <v>0</v>
      </c>
      <c r="AJ196" s="60">
        <f>IF(V196="фах",норми!$K$4*F196,0)</f>
        <v>0</v>
      </c>
      <c r="AK196" s="60">
        <f>IF(V196="заг",норми!$L$4*F196,0)</f>
        <v>0</v>
      </c>
      <c r="AL196" s="60">
        <f>IF(W196="фах",норми!$M$4*F196,0)</f>
        <v>0</v>
      </c>
      <c r="AM196" s="60">
        <f>IF(W196="заг",норми!$N$4*F196,0)</f>
        <v>0</v>
      </c>
      <c r="AN196" s="60">
        <f>IF(T196&gt;0,G196*норми!$O$4,0)</f>
        <v>0</v>
      </c>
      <c r="AO196" s="60">
        <f>IF(U196&gt;0,G196*норми!$P$4,0)</f>
        <v>0</v>
      </c>
      <c r="AP196" s="60">
        <f>IF(U196="е.п.",ROUNDUP(G196*норми!$Q$4,0),0)</f>
        <v>0</v>
      </c>
      <c r="AQ196" s="60">
        <f>IF(U196="е.у.",ROUNDUP(G196*норми!$R$4,0),0)</f>
        <v>0</v>
      </c>
      <c r="AR196" s="113">
        <f>IF(R196="дп/др.(б)",ROUNDUP((F196*норми!$S$4)+(((норми!$S$10+норми!$S$11)*норми!$S$9)*F196),0),0)</f>
        <v>0</v>
      </c>
      <c r="AS196" s="60">
        <f>IF(S196="аб",ROUNDUP((норми!$T$4*G196)+(норми!$S$11*(норми!$T$9*F196)),0),0)</f>
        <v>0</v>
      </c>
      <c r="AT196" s="113">
        <f>IF(R196="дп/др.(м)",ROUNDUP((F196*норми!$U$4)+(((норми!$U$10+норми!$U$11)*норми!$U$9)*F196),0),0)</f>
        <v>0</v>
      </c>
      <c r="AU196" s="60">
        <f>IF(S196="ам",ROUNDUP((норми!$V$4*G196)+(норми!$U$11*(норми!$V$9*F196)),0),0)</f>
        <v>0</v>
      </c>
      <c r="AV196" s="43"/>
      <c r="AW196" s="60" t="str">
        <f t="shared" si="29"/>
        <v/>
      </c>
      <c r="AX196" s="43"/>
      <c r="AY196" s="60" t="str">
        <f>IF(P196&gt;0,IF(AX196="+",(норми!$X$4)*(P196*G196),""),"")</f>
        <v/>
      </c>
      <c r="AZ196" s="43"/>
      <c r="BA196" s="60" t="str">
        <f>IF(P196&gt;0,IF(AZ196="+",(норми!$X$4)*(P196*G196),""),"")</f>
        <v/>
      </c>
      <c r="BB196" s="43"/>
      <c r="BC196" s="60" t="str">
        <f>IF(P196&gt;0,IF(BB196="+",(норми!$Z$4)*(P196*F196),""),"")</f>
        <v/>
      </c>
      <c r="BD196" s="61"/>
      <c r="BE196" s="60">
        <f t="shared" si="30"/>
        <v>0</v>
      </c>
      <c r="BF196" s="44">
        <f t="shared" si="31"/>
        <v>0</v>
      </c>
    </row>
    <row r="197" spans="1:58" hidden="1" outlineLevel="1" x14ac:dyDescent="0.2">
      <c r="A197" s="20">
        <v>76</v>
      </c>
      <c r="B197" s="21"/>
      <c r="C197" s="21"/>
      <c r="D197" s="48"/>
      <c r="E197" s="21"/>
      <c r="F197" s="21"/>
      <c r="G197" s="21"/>
      <c r="H197" s="21"/>
      <c r="I197" s="21"/>
      <c r="J197" s="20"/>
      <c r="K197" s="22"/>
      <c r="L197" s="22"/>
      <c r="M197" s="22"/>
      <c r="N197" s="22"/>
      <c r="O197" s="22"/>
      <c r="P197" s="21"/>
      <c r="Q197" s="22"/>
      <c r="R197" s="22"/>
      <c r="S197" s="22"/>
      <c r="T197" s="22"/>
      <c r="U197" s="22"/>
      <c r="V197" s="22"/>
      <c r="W197" s="22"/>
      <c r="X197" s="48"/>
      <c r="Y197" s="23"/>
      <c r="Z197" s="59">
        <f t="shared" si="32"/>
        <v>0</v>
      </c>
      <c r="AA197" s="60">
        <f t="shared" si="33"/>
        <v>0</v>
      </c>
      <c r="AB197" s="60">
        <f t="shared" si="34"/>
        <v>0</v>
      </c>
      <c r="AC197" s="60">
        <f t="shared" si="35"/>
        <v>0</v>
      </c>
      <c r="AD197" s="60">
        <f>IF(D197&lt;=4,O197+((O197*(норми!$E$6))/100),O197+((O197*(норми!$E$7))/100))</f>
        <v>0</v>
      </c>
      <c r="AE197" s="113">
        <f>IFERROR(IF(P197&gt;0,0,ROUNDUP(норми!$F$4*G197,0)),"")</f>
        <v>0</v>
      </c>
      <c r="AF197" s="61"/>
      <c r="AG197" s="61"/>
      <c r="AH197" s="61"/>
      <c r="AI197" s="60">
        <f>IF(X197&gt;0,(X197*(норми!$J$4*F197)),0)</f>
        <v>0</v>
      </c>
      <c r="AJ197" s="60">
        <f>IF(V197="фах",норми!$K$4*F197,0)</f>
        <v>0</v>
      </c>
      <c r="AK197" s="60">
        <f>IF(V197="заг",норми!$L$4*F197,0)</f>
        <v>0</v>
      </c>
      <c r="AL197" s="60">
        <f>IF(W197="фах",норми!$M$4*F197,0)</f>
        <v>0</v>
      </c>
      <c r="AM197" s="60">
        <f>IF(W197="заг",норми!$N$4*F197,0)</f>
        <v>0</v>
      </c>
      <c r="AN197" s="60">
        <f>IF(T197&gt;0,G197*норми!$O$4,0)</f>
        <v>0</v>
      </c>
      <c r="AO197" s="60">
        <f>IF(U197&gt;0,G197*норми!$P$4,0)</f>
        <v>0</v>
      </c>
      <c r="AP197" s="60">
        <f>IF(U197="е.п.",ROUNDUP(G197*норми!$Q$4,0),0)</f>
        <v>0</v>
      </c>
      <c r="AQ197" s="60">
        <f>IF(U197="е.у.",ROUNDUP(G197*норми!$R$4,0),0)</f>
        <v>0</v>
      </c>
      <c r="AR197" s="113">
        <f>IF(R197="дп/др.(б)",ROUNDUP((F197*норми!$S$4)+(((норми!$S$10+норми!$S$11)*норми!$S$9)*F197),0),0)</f>
        <v>0</v>
      </c>
      <c r="AS197" s="60">
        <f>IF(S197="аб",ROUNDUP((норми!$T$4*G197)+(норми!$S$11*(норми!$T$9*F197)),0),0)</f>
        <v>0</v>
      </c>
      <c r="AT197" s="113">
        <f>IF(R197="дп/др.(м)",ROUNDUP((F197*норми!$U$4)+(((норми!$U$10+норми!$U$11)*норми!$U$9)*F197),0),0)</f>
        <v>0</v>
      </c>
      <c r="AU197" s="60">
        <f>IF(S197="ам",ROUNDUP((норми!$V$4*G197)+(норми!$U$11*(норми!$V$9*F197)),0),0)</f>
        <v>0</v>
      </c>
      <c r="AV197" s="43"/>
      <c r="AW197" s="60" t="str">
        <f t="shared" si="29"/>
        <v/>
      </c>
      <c r="AX197" s="43"/>
      <c r="AY197" s="60" t="str">
        <f>IF(P197&gt;0,IF(AX197="+",(норми!$X$4)*(P197*G197),""),"")</f>
        <v/>
      </c>
      <c r="AZ197" s="43"/>
      <c r="BA197" s="60" t="str">
        <f>IF(P197&gt;0,IF(AZ197="+",(норми!$X$4)*(P197*G197),""),"")</f>
        <v/>
      </c>
      <c r="BB197" s="43"/>
      <c r="BC197" s="60" t="str">
        <f>IF(P197&gt;0,IF(BB197="+",(норми!$Z$4)*(P197*F197),""),"")</f>
        <v/>
      </c>
      <c r="BD197" s="61"/>
      <c r="BE197" s="60">
        <f t="shared" si="30"/>
        <v>0</v>
      </c>
      <c r="BF197" s="44">
        <f t="shared" si="31"/>
        <v>0</v>
      </c>
    </row>
    <row r="198" spans="1:58" hidden="1" outlineLevel="1" x14ac:dyDescent="0.2">
      <c r="A198" s="20">
        <v>77</v>
      </c>
      <c r="B198" s="21"/>
      <c r="C198" s="21"/>
      <c r="D198" s="48"/>
      <c r="E198" s="21"/>
      <c r="F198" s="21"/>
      <c r="G198" s="21"/>
      <c r="H198" s="21"/>
      <c r="I198" s="21"/>
      <c r="J198" s="20"/>
      <c r="K198" s="22"/>
      <c r="L198" s="22"/>
      <c r="M198" s="22"/>
      <c r="N198" s="22"/>
      <c r="O198" s="22"/>
      <c r="P198" s="21"/>
      <c r="Q198" s="22"/>
      <c r="R198" s="22"/>
      <c r="S198" s="22"/>
      <c r="T198" s="22"/>
      <c r="U198" s="22"/>
      <c r="V198" s="22"/>
      <c r="W198" s="22"/>
      <c r="X198" s="48"/>
      <c r="Y198" s="23"/>
      <c r="Z198" s="59">
        <f t="shared" si="32"/>
        <v>0</v>
      </c>
      <c r="AA198" s="60">
        <f t="shared" si="33"/>
        <v>0</v>
      </c>
      <c r="AB198" s="60">
        <f t="shared" si="34"/>
        <v>0</v>
      </c>
      <c r="AC198" s="60">
        <f t="shared" si="35"/>
        <v>0</v>
      </c>
      <c r="AD198" s="60">
        <f>IF(D198&lt;=4,O198+((O198*(норми!$E$6))/100),O198+((O198*(норми!$E$7))/100))</f>
        <v>0</v>
      </c>
      <c r="AE198" s="113">
        <f>IFERROR(IF(P198&gt;0,0,ROUNDUP(норми!$F$4*G198,0)),"")</f>
        <v>0</v>
      </c>
      <c r="AF198" s="61"/>
      <c r="AG198" s="61"/>
      <c r="AH198" s="61"/>
      <c r="AI198" s="60">
        <f>IF(X198&gt;0,(X198*(норми!$J$4*F198)),0)</f>
        <v>0</v>
      </c>
      <c r="AJ198" s="60">
        <f>IF(V198="фах",норми!$K$4*F198,0)</f>
        <v>0</v>
      </c>
      <c r="AK198" s="60">
        <f>IF(V198="заг",норми!$L$4*F198,0)</f>
        <v>0</v>
      </c>
      <c r="AL198" s="60">
        <f>IF(W198="фах",норми!$M$4*F198,0)</f>
        <v>0</v>
      </c>
      <c r="AM198" s="60">
        <f>IF(W198="заг",норми!$N$4*F198,0)</f>
        <v>0</v>
      </c>
      <c r="AN198" s="60">
        <f>IF(T198&gt;0,G198*норми!$O$4,0)</f>
        <v>0</v>
      </c>
      <c r="AO198" s="60">
        <f>IF(U198&gt;0,G198*норми!$P$4,0)</f>
        <v>0</v>
      </c>
      <c r="AP198" s="60">
        <f>IF(U198="е.п.",ROUNDUP(G198*норми!$Q$4,0),0)</f>
        <v>0</v>
      </c>
      <c r="AQ198" s="60">
        <f>IF(U198="е.у.",ROUNDUP(G198*норми!$R$4,0),0)</f>
        <v>0</v>
      </c>
      <c r="AR198" s="113">
        <f>IF(R198="дп/др.(б)",ROUNDUP((F198*норми!$S$4)+(((норми!$S$10+норми!$S$11)*норми!$S$9)*F198),0),0)</f>
        <v>0</v>
      </c>
      <c r="AS198" s="60">
        <f>IF(S198="аб",ROUNDUP((норми!$T$4*G198)+(норми!$S$11*(норми!$T$9*F198)),0),0)</f>
        <v>0</v>
      </c>
      <c r="AT198" s="113">
        <f>IF(R198="дп/др.(м)",ROUNDUP((F198*норми!$U$4)+(((норми!$U$10+норми!$U$11)*норми!$U$9)*F198),0),0)</f>
        <v>0</v>
      </c>
      <c r="AU198" s="60">
        <f>IF(S198="ам",ROUNDUP((норми!$V$4*G198)+(норми!$U$11*(норми!$V$9*F198)),0),0)</f>
        <v>0</v>
      </c>
      <c r="AV198" s="43"/>
      <c r="AW198" s="60" t="str">
        <f t="shared" si="29"/>
        <v/>
      </c>
      <c r="AX198" s="43"/>
      <c r="AY198" s="60" t="str">
        <f>IF(P198&gt;0,IF(AX198="+",(норми!$X$4)*(P198*G198),""),"")</f>
        <v/>
      </c>
      <c r="AZ198" s="43"/>
      <c r="BA198" s="60" t="str">
        <f>IF(P198&gt;0,IF(AZ198="+",(норми!$X$4)*(P198*G198),""),"")</f>
        <v/>
      </c>
      <c r="BB198" s="43"/>
      <c r="BC198" s="60" t="str">
        <f>IF(P198&gt;0,IF(BB198="+",(норми!$Z$4)*(P198*F198),""),"")</f>
        <v/>
      </c>
      <c r="BD198" s="61"/>
      <c r="BE198" s="60">
        <f t="shared" si="30"/>
        <v>0</v>
      </c>
      <c r="BF198" s="44">
        <f t="shared" si="31"/>
        <v>0</v>
      </c>
    </row>
    <row r="199" spans="1:58" hidden="1" outlineLevel="1" x14ac:dyDescent="0.2">
      <c r="A199" s="20">
        <v>78</v>
      </c>
      <c r="B199" s="21"/>
      <c r="C199" s="21"/>
      <c r="D199" s="48"/>
      <c r="E199" s="21"/>
      <c r="F199" s="21"/>
      <c r="G199" s="21"/>
      <c r="H199" s="21"/>
      <c r="I199" s="21"/>
      <c r="J199" s="20"/>
      <c r="K199" s="22"/>
      <c r="L199" s="22"/>
      <c r="M199" s="22"/>
      <c r="N199" s="22"/>
      <c r="O199" s="22"/>
      <c r="P199" s="21"/>
      <c r="Q199" s="22"/>
      <c r="R199" s="22"/>
      <c r="S199" s="22"/>
      <c r="T199" s="22"/>
      <c r="U199" s="22"/>
      <c r="V199" s="22"/>
      <c r="W199" s="22"/>
      <c r="X199" s="48"/>
      <c r="Y199" s="23"/>
      <c r="Z199" s="59">
        <f t="shared" si="32"/>
        <v>0</v>
      </c>
      <c r="AA199" s="60">
        <f t="shared" si="33"/>
        <v>0</v>
      </c>
      <c r="AB199" s="60">
        <f t="shared" si="34"/>
        <v>0</v>
      </c>
      <c r="AC199" s="60">
        <f t="shared" si="35"/>
        <v>0</v>
      </c>
      <c r="AD199" s="60">
        <f>IF(D199&lt;=4,O199+((O199*(норми!$E$6))/100),O199+((O199*(норми!$E$7))/100))</f>
        <v>0</v>
      </c>
      <c r="AE199" s="113">
        <f>IFERROR(IF(P199&gt;0,0,ROUNDUP(норми!$F$4*G199,0)),"")</f>
        <v>0</v>
      </c>
      <c r="AF199" s="61"/>
      <c r="AG199" s="61"/>
      <c r="AH199" s="61"/>
      <c r="AI199" s="60">
        <f>IF(X199&gt;0,(X199*(норми!$J$4*F199)),0)</f>
        <v>0</v>
      </c>
      <c r="AJ199" s="60">
        <f>IF(V199="фах",норми!$K$4*F199,0)</f>
        <v>0</v>
      </c>
      <c r="AK199" s="60">
        <f>IF(V199="заг",норми!$L$4*F199,0)</f>
        <v>0</v>
      </c>
      <c r="AL199" s="60">
        <f>IF(W199="фах",норми!$M$4*F199,0)</f>
        <v>0</v>
      </c>
      <c r="AM199" s="60">
        <f>IF(W199="заг",норми!$N$4*F199,0)</f>
        <v>0</v>
      </c>
      <c r="AN199" s="60">
        <f>IF(T199&gt;0,G199*норми!$O$4,0)</f>
        <v>0</v>
      </c>
      <c r="AO199" s="60">
        <f>IF(U199&gt;0,G199*норми!$P$4,0)</f>
        <v>0</v>
      </c>
      <c r="AP199" s="60">
        <f>IF(U199="е.п.",ROUNDUP(G199*норми!$Q$4,0),0)</f>
        <v>0</v>
      </c>
      <c r="AQ199" s="60">
        <f>IF(U199="е.у.",ROUNDUP(G199*норми!$R$4,0),0)</f>
        <v>0</v>
      </c>
      <c r="AR199" s="113">
        <f>IF(R199="дп/др.(б)",ROUNDUP((F199*норми!$S$4)+(((норми!$S$10+норми!$S$11)*норми!$S$9)*F199),0),0)</f>
        <v>0</v>
      </c>
      <c r="AS199" s="60">
        <f>IF(S199="аб",ROUNDUP((норми!$T$4*G199)+(норми!$S$11*(норми!$T$9*F199)),0),0)</f>
        <v>0</v>
      </c>
      <c r="AT199" s="113">
        <f>IF(R199="дп/др.(м)",ROUNDUP((F199*норми!$U$4)+(((норми!$U$10+норми!$U$11)*норми!$U$9)*F199),0),0)</f>
        <v>0</v>
      </c>
      <c r="AU199" s="60">
        <f>IF(S199="ам",ROUNDUP((норми!$V$4*G199)+(норми!$U$11*(норми!$V$9*F199)),0),0)</f>
        <v>0</v>
      </c>
      <c r="AV199" s="43"/>
      <c r="AW199" s="60" t="str">
        <f t="shared" si="29"/>
        <v/>
      </c>
      <c r="AX199" s="43"/>
      <c r="AY199" s="60" t="str">
        <f>IF(P199&gt;0,IF(AX199="+",(норми!$X$4)*(P199*G199),""),"")</f>
        <v/>
      </c>
      <c r="AZ199" s="43"/>
      <c r="BA199" s="60" t="str">
        <f>IF(P199&gt;0,IF(AZ199="+",(норми!$X$4)*(P199*G199),""),"")</f>
        <v/>
      </c>
      <c r="BB199" s="43"/>
      <c r="BC199" s="60" t="str">
        <f>IF(P199&gt;0,IF(BB199="+",(норми!$Z$4)*(P199*F199),""),"")</f>
        <v/>
      </c>
      <c r="BD199" s="61"/>
      <c r="BE199" s="60">
        <f t="shared" si="30"/>
        <v>0</v>
      </c>
      <c r="BF199" s="44">
        <f t="shared" si="31"/>
        <v>0</v>
      </c>
    </row>
    <row r="200" spans="1:58" hidden="1" outlineLevel="1" x14ac:dyDescent="0.2">
      <c r="A200" s="20">
        <v>79</v>
      </c>
      <c r="B200" s="21"/>
      <c r="C200" s="21"/>
      <c r="D200" s="48"/>
      <c r="E200" s="21"/>
      <c r="F200" s="21"/>
      <c r="G200" s="21"/>
      <c r="H200" s="21"/>
      <c r="I200" s="21"/>
      <c r="J200" s="20"/>
      <c r="K200" s="22"/>
      <c r="L200" s="22"/>
      <c r="M200" s="22"/>
      <c r="N200" s="22"/>
      <c r="O200" s="22"/>
      <c r="P200" s="21"/>
      <c r="Q200" s="22"/>
      <c r="R200" s="22"/>
      <c r="S200" s="22"/>
      <c r="T200" s="22"/>
      <c r="U200" s="22"/>
      <c r="V200" s="22"/>
      <c r="W200" s="22"/>
      <c r="X200" s="48"/>
      <c r="Y200" s="23"/>
      <c r="Z200" s="59">
        <f t="shared" si="32"/>
        <v>0</v>
      </c>
      <c r="AA200" s="60">
        <f t="shared" si="33"/>
        <v>0</v>
      </c>
      <c r="AB200" s="60">
        <f t="shared" si="34"/>
        <v>0</v>
      </c>
      <c r="AC200" s="60">
        <f t="shared" si="35"/>
        <v>0</v>
      </c>
      <c r="AD200" s="60">
        <f>IF(D200&lt;=4,O200+((O200*(норми!$E$6))/100),O200+((O200*(норми!$E$7))/100))</f>
        <v>0</v>
      </c>
      <c r="AE200" s="113">
        <f>IFERROR(IF(P200&gt;0,0,ROUNDUP(норми!$F$4*G200,0)),"")</f>
        <v>0</v>
      </c>
      <c r="AF200" s="61"/>
      <c r="AG200" s="61"/>
      <c r="AH200" s="61"/>
      <c r="AI200" s="60">
        <f>IF(X200&gt;0,(X200*(норми!$J$4*F200)),0)</f>
        <v>0</v>
      </c>
      <c r="AJ200" s="60">
        <f>IF(V200="фах",норми!$K$4*F200,0)</f>
        <v>0</v>
      </c>
      <c r="AK200" s="60">
        <f>IF(V200="заг",норми!$L$4*F200,0)</f>
        <v>0</v>
      </c>
      <c r="AL200" s="60">
        <f>IF(W200="фах",норми!$M$4*F200,0)</f>
        <v>0</v>
      </c>
      <c r="AM200" s="60">
        <f>IF(W200="заг",норми!$N$4*F200,0)</f>
        <v>0</v>
      </c>
      <c r="AN200" s="60">
        <f>IF(T200&gt;0,G200*норми!$O$4,0)</f>
        <v>0</v>
      </c>
      <c r="AO200" s="60">
        <f>IF(U200&gt;0,G200*норми!$P$4,0)</f>
        <v>0</v>
      </c>
      <c r="AP200" s="60">
        <f>IF(U200="е.п.",ROUNDUP(G200*норми!$Q$4,0),0)</f>
        <v>0</v>
      </c>
      <c r="AQ200" s="60">
        <f>IF(U200="е.у.",ROUNDUP(G200*норми!$R$4,0),0)</f>
        <v>0</v>
      </c>
      <c r="AR200" s="113">
        <f>IF(R200="дп/др.(б)",ROUNDUP((F200*норми!$S$4)+(((норми!$S$10+норми!$S$11)*норми!$S$9)*F200),0),0)</f>
        <v>0</v>
      </c>
      <c r="AS200" s="60">
        <f>IF(S200="аб",ROUNDUP((норми!$T$4*G200)+(норми!$S$11*(норми!$T$9*F200)),0),0)</f>
        <v>0</v>
      </c>
      <c r="AT200" s="113">
        <f>IF(R200="дп/др.(м)",ROUNDUP((F200*норми!$U$4)+(((норми!$U$10+норми!$U$11)*норми!$U$9)*F200),0),0)</f>
        <v>0</v>
      </c>
      <c r="AU200" s="60">
        <f>IF(S200="ам",ROUNDUP((норми!$V$4*G200)+(норми!$U$11*(норми!$V$9*F200)),0),0)</f>
        <v>0</v>
      </c>
      <c r="AV200" s="43"/>
      <c r="AW200" s="60" t="str">
        <f t="shared" si="29"/>
        <v/>
      </c>
      <c r="AX200" s="43"/>
      <c r="AY200" s="60" t="str">
        <f>IF(P200&gt;0,IF(AX200="+",(норми!$X$4)*(P200*G200),""),"")</f>
        <v/>
      </c>
      <c r="AZ200" s="43"/>
      <c r="BA200" s="60" t="str">
        <f>IF(P200&gt;0,IF(AZ200="+",(норми!$X$4)*(P200*G200),""),"")</f>
        <v/>
      </c>
      <c r="BB200" s="43"/>
      <c r="BC200" s="60" t="str">
        <f>IF(P200&gt;0,IF(BB200="+",(норми!$Z$4)*(P200*F200),""),"")</f>
        <v/>
      </c>
      <c r="BD200" s="61"/>
      <c r="BE200" s="60">
        <f t="shared" si="30"/>
        <v>0</v>
      </c>
      <c r="BF200" s="44">
        <f t="shared" si="31"/>
        <v>0</v>
      </c>
    </row>
    <row r="201" spans="1:58" hidden="1" outlineLevel="1" x14ac:dyDescent="0.2">
      <c r="A201" s="20">
        <v>80</v>
      </c>
      <c r="B201" s="21"/>
      <c r="C201" s="21"/>
      <c r="D201" s="48"/>
      <c r="E201" s="21"/>
      <c r="F201" s="21"/>
      <c r="G201" s="21"/>
      <c r="H201" s="21"/>
      <c r="I201" s="21"/>
      <c r="J201" s="20"/>
      <c r="K201" s="22"/>
      <c r="L201" s="22"/>
      <c r="M201" s="22"/>
      <c r="N201" s="22"/>
      <c r="O201" s="22"/>
      <c r="P201" s="21"/>
      <c r="Q201" s="22"/>
      <c r="R201" s="22"/>
      <c r="S201" s="22"/>
      <c r="T201" s="22"/>
      <c r="U201" s="22"/>
      <c r="V201" s="22"/>
      <c r="W201" s="22"/>
      <c r="X201" s="48"/>
      <c r="Y201" s="23"/>
      <c r="Z201" s="59">
        <f t="shared" si="32"/>
        <v>0</v>
      </c>
      <c r="AA201" s="60">
        <f t="shared" si="33"/>
        <v>0</v>
      </c>
      <c r="AB201" s="60">
        <f t="shared" si="34"/>
        <v>0</v>
      </c>
      <c r="AC201" s="60">
        <f t="shared" si="35"/>
        <v>0</v>
      </c>
      <c r="AD201" s="60">
        <f>IF(D201&lt;=4,O201+((O201*(норми!$E$6))/100),O201+((O201*(норми!$E$7))/100))</f>
        <v>0</v>
      </c>
      <c r="AE201" s="113">
        <f>IFERROR(IF(P201&gt;0,0,ROUNDUP(норми!$F$4*G201,0)),"")</f>
        <v>0</v>
      </c>
      <c r="AF201" s="61"/>
      <c r="AG201" s="61"/>
      <c r="AH201" s="61"/>
      <c r="AI201" s="60">
        <f>IF(X201&gt;0,(X201*(норми!$J$4*F201)),0)</f>
        <v>0</v>
      </c>
      <c r="AJ201" s="60">
        <f>IF(V201="фах",норми!$K$4*F201,0)</f>
        <v>0</v>
      </c>
      <c r="AK201" s="60">
        <f>IF(V201="заг",норми!$L$4*F201,0)</f>
        <v>0</v>
      </c>
      <c r="AL201" s="60">
        <f>IF(W201="фах",норми!$M$4*F201,0)</f>
        <v>0</v>
      </c>
      <c r="AM201" s="60">
        <f>IF(W201="заг",норми!$N$4*F201,0)</f>
        <v>0</v>
      </c>
      <c r="AN201" s="60">
        <f>IF(T201&gt;0,G201*норми!$O$4,0)</f>
        <v>0</v>
      </c>
      <c r="AO201" s="60">
        <f>IF(U201&gt;0,G201*норми!$P$4,0)</f>
        <v>0</v>
      </c>
      <c r="AP201" s="60">
        <f>IF(U201="е.п.",ROUNDUP(G201*норми!$Q$4,0),0)</f>
        <v>0</v>
      </c>
      <c r="AQ201" s="60">
        <f>IF(U201="е.у.",ROUNDUP(G201*норми!$R$4,0),0)</f>
        <v>0</v>
      </c>
      <c r="AR201" s="113">
        <f>IF(R201="дп/др.(б)",ROUNDUP((F201*норми!$S$4)+(((норми!$S$10+норми!$S$11)*норми!$S$9)*F201),0),0)</f>
        <v>0</v>
      </c>
      <c r="AS201" s="60">
        <f>IF(S201="аб",ROUNDUP((норми!$T$4*G201)+(норми!$S$11*(норми!$T$9*F201)),0),0)</f>
        <v>0</v>
      </c>
      <c r="AT201" s="113">
        <f>IF(R201="дп/др.(м)",ROUNDUP((F201*норми!$U$4)+(((норми!$U$10+норми!$U$11)*норми!$U$9)*F201),0),0)</f>
        <v>0</v>
      </c>
      <c r="AU201" s="60">
        <f>IF(S201="ам",ROUNDUP((норми!$V$4*G201)+(норми!$U$11*(норми!$V$9*F201)),0),0)</f>
        <v>0</v>
      </c>
      <c r="AV201" s="43"/>
      <c r="AW201" s="60" t="str">
        <f t="shared" si="29"/>
        <v/>
      </c>
      <c r="AX201" s="43"/>
      <c r="AY201" s="60" t="str">
        <f>IF(P201&gt;0,IF(AX201="+",(норми!$X$4)*(P201*G201),""),"")</f>
        <v/>
      </c>
      <c r="AZ201" s="43"/>
      <c r="BA201" s="60" t="str">
        <f>IF(P201&gt;0,IF(AZ201="+",(норми!$X$4)*(P201*G201),""),"")</f>
        <v/>
      </c>
      <c r="BB201" s="43"/>
      <c r="BC201" s="60" t="str">
        <f>IF(P201&gt;0,IF(BB201="+",(норми!$Z$4)*(P201*F201),""),"")</f>
        <v/>
      </c>
      <c r="BD201" s="61"/>
      <c r="BE201" s="60">
        <f t="shared" si="30"/>
        <v>0</v>
      </c>
      <c r="BF201" s="44">
        <f t="shared" si="31"/>
        <v>0</v>
      </c>
    </row>
    <row r="202" spans="1:58" hidden="1" outlineLevel="1" x14ac:dyDescent="0.2">
      <c r="A202" s="20">
        <v>81</v>
      </c>
      <c r="B202" s="21"/>
      <c r="C202" s="21"/>
      <c r="D202" s="48"/>
      <c r="E202" s="21"/>
      <c r="F202" s="21"/>
      <c r="G202" s="21"/>
      <c r="H202" s="21"/>
      <c r="I202" s="21"/>
      <c r="J202" s="20"/>
      <c r="K202" s="22"/>
      <c r="L202" s="22"/>
      <c r="M202" s="22"/>
      <c r="N202" s="22"/>
      <c r="O202" s="22"/>
      <c r="P202" s="21"/>
      <c r="Q202" s="22"/>
      <c r="R202" s="22"/>
      <c r="S202" s="22"/>
      <c r="T202" s="22"/>
      <c r="U202" s="22"/>
      <c r="V202" s="22"/>
      <c r="W202" s="22"/>
      <c r="X202" s="48"/>
      <c r="Y202" s="23"/>
      <c r="Z202" s="59">
        <f t="shared" si="32"/>
        <v>0</v>
      </c>
      <c r="AA202" s="60">
        <f t="shared" si="33"/>
        <v>0</v>
      </c>
      <c r="AB202" s="60">
        <f t="shared" si="34"/>
        <v>0</v>
      </c>
      <c r="AC202" s="60">
        <f t="shared" si="35"/>
        <v>0</v>
      </c>
      <c r="AD202" s="60">
        <f>IF(D202&lt;=4,O202+((O202*(норми!$E$6))/100),O202+((O202*(норми!$E$7))/100))</f>
        <v>0</v>
      </c>
      <c r="AE202" s="113">
        <f>IFERROR(IF(P202&gt;0,0,ROUNDUP(норми!$F$4*G202,0)),"")</f>
        <v>0</v>
      </c>
      <c r="AF202" s="61"/>
      <c r="AG202" s="61"/>
      <c r="AH202" s="61"/>
      <c r="AI202" s="60">
        <f>IF(X202&gt;0,(X202*(норми!$J$4*F202)),0)</f>
        <v>0</v>
      </c>
      <c r="AJ202" s="60">
        <f>IF(V202="фах",норми!$K$4*F202,0)</f>
        <v>0</v>
      </c>
      <c r="AK202" s="60">
        <f>IF(V202="заг",норми!$L$4*F202,0)</f>
        <v>0</v>
      </c>
      <c r="AL202" s="60">
        <f>IF(W202="фах",норми!$M$4*F202,0)</f>
        <v>0</v>
      </c>
      <c r="AM202" s="60">
        <f>IF(W202="заг",норми!$N$4*F202,0)</f>
        <v>0</v>
      </c>
      <c r="AN202" s="60">
        <f>IF(T202&gt;0,G202*норми!$O$4,0)</f>
        <v>0</v>
      </c>
      <c r="AO202" s="60">
        <f>IF(U202&gt;0,G202*норми!$P$4,0)</f>
        <v>0</v>
      </c>
      <c r="AP202" s="60">
        <f>IF(U202="е.п.",ROUNDUP(G202*норми!$Q$4,0),0)</f>
        <v>0</v>
      </c>
      <c r="AQ202" s="60">
        <f>IF(U202="е.у.",ROUNDUP(G202*норми!$R$4,0),0)</f>
        <v>0</v>
      </c>
      <c r="AR202" s="113">
        <f>IF(R202="дп/др.(б)",ROUNDUP((F202*норми!$S$4)+(((норми!$S$10+норми!$S$11)*норми!$S$9)*F202),0),0)</f>
        <v>0</v>
      </c>
      <c r="AS202" s="60">
        <f>IF(S202="аб",ROUNDUP((норми!$T$4*G202)+(норми!$S$11*(норми!$T$9*F202)),0),0)</f>
        <v>0</v>
      </c>
      <c r="AT202" s="113">
        <f>IF(R202="дп/др.(м)",ROUNDUP((F202*норми!$U$4)+(((норми!$U$10+норми!$U$11)*норми!$U$9)*F202),0),0)</f>
        <v>0</v>
      </c>
      <c r="AU202" s="60">
        <f>IF(S202="ам",ROUNDUP((норми!$V$4*G202)+(норми!$U$11*(норми!$V$9*F202)),0),0)</f>
        <v>0</v>
      </c>
      <c r="AV202" s="43"/>
      <c r="AW202" s="60" t="str">
        <f t="shared" si="29"/>
        <v/>
      </c>
      <c r="AX202" s="43"/>
      <c r="AY202" s="60" t="str">
        <f>IF(P202&gt;0,IF(AX202="+",(норми!$X$4)*(P202*G202),""),"")</f>
        <v/>
      </c>
      <c r="AZ202" s="43"/>
      <c r="BA202" s="60" t="str">
        <f>IF(P202&gt;0,IF(AZ202="+",(норми!$X$4)*(P202*G202),""),"")</f>
        <v/>
      </c>
      <c r="BB202" s="43"/>
      <c r="BC202" s="60" t="str">
        <f>IF(P202&gt;0,IF(BB202="+",(норми!$Z$4)*(P202*F202),""),"")</f>
        <v/>
      </c>
      <c r="BD202" s="61"/>
      <c r="BE202" s="60">
        <f t="shared" si="30"/>
        <v>0</v>
      </c>
      <c r="BF202" s="44">
        <f t="shared" si="31"/>
        <v>0</v>
      </c>
    </row>
    <row r="203" spans="1:58" hidden="1" outlineLevel="1" x14ac:dyDescent="0.2">
      <c r="A203" s="20">
        <v>82</v>
      </c>
      <c r="B203" s="21"/>
      <c r="C203" s="21"/>
      <c r="D203" s="48"/>
      <c r="E203" s="21"/>
      <c r="F203" s="21"/>
      <c r="G203" s="21"/>
      <c r="H203" s="21"/>
      <c r="I203" s="21"/>
      <c r="J203" s="20"/>
      <c r="K203" s="22"/>
      <c r="L203" s="22"/>
      <c r="M203" s="22"/>
      <c r="N203" s="22"/>
      <c r="O203" s="22"/>
      <c r="P203" s="21"/>
      <c r="Q203" s="22"/>
      <c r="R203" s="22"/>
      <c r="S203" s="22"/>
      <c r="T203" s="22"/>
      <c r="U203" s="22"/>
      <c r="V203" s="22"/>
      <c r="W203" s="22"/>
      <c r="X203" s="48"/>
      <c r="Y203" s="23"/>
      <c r="Z203" s="59">
        <f t="shared" si="32"/>
        <v>0</v>
      </c>
      <c r="AA203" s="60">
        <f t="shared" si="33"/>
        <v>0</v>
      </c>
      <c r="AB203" s="60">
        <f t="shared" si="34"/>
        <v>0</v>
      </c>
      <c r="AC203" s="60">
        <f t="shared" si="35"/>
        <v>0</v>
      </c>
      <c r="AD203" s="60">
        <f>IF(D203&lt;=4,O203+((O203*(норми!$E$6))/100),O203+((O203*(норми!$E$7))/100))</f>
        <v>0</v>
      </c>
      <c r="AE203" s="113">
        <f>IFERROR(IF(P203&gt;0,0,ROUNDUP(норми!$F$4*G203,0)),"")</f>
        <v>0</v>
      </c>
      <c r="AF203" s="61"/>
      <c r="AG203" s="61"/>
      <c r="AH203" s="61"/>
      <c r="AI203" s="60">
        <f>IF(X203&gt;0,(X203*(норми!$J$4*F203)),0)</f>
        <v>0</v>
      </c>
      <c r="AJ203" s="60">
        <f>IF(V203="фах",норми!$K$4*F203,0)</f>
        <v>0</v>
      </c>
      <c r="AK203" s="60">
        <f>IF(V203="заг",норми!$L$4*F203,0)</f>
        <v>0</v>
      </c>
      <c r="AL203" s="60">
        <f>IF(W203="фах",норми!$M$4*F203,0)</f>
        <v>0</v>
      </c>
      <c r="AM203" s="60">
        <f>IF(W203="заг",норми!$N$4*F203,0)</f>
        <v>0</v>
      </c>
      <c r="AN203" s="60">
        <f>IF(T203&gt;0,G203*норми!$O$4,0)</f>
        <v>0</v>
      </c>
      <c r="AO203" s="60">
        <f>IF(U203&gt;0,G203*норми!$P$4,0)</f>
        <v>0</v>
      </c>
      <c r="AP203" s="60">
        <f>IF(U203="е.п.",ROUNDUP(G203*норми!$Q$4,0),0)</f>
        <v>0</v>
      </c>
      <c r="AQ203" s="60">
        <f>IF(U203="е.у.",ROUNDUP(G203*норми!$R$4,0),0)</f>
        <v>0</v>
      </c>
      <c r="AR203" s="113">
        <f>IF(R203="дп/др.(б)",ROUNDUP((F203*норми!$S$4)+(((норми!$S$10+норми!$S$11)*норми!$S$9)*F203),0),0)</f>
        <v>0</v>
      </c>
      <c r="AS203" s="60">
        <f>IF(S203="аб",ROUNDUP((норми!$T$4*G203)+(норми!$S$11*(норми!$T$9*F203)),0),0)</f>
        <v>0</v>
      </c>
      <c r="AT203" s="113">
        <f>IF(R203="дп/др.(м)",ROUNDUP((F203*норми!$U$4)+(((норми!$U$10+норми!$U$11)*норми!$U$9)*F203),0),0)</f>
        <v>0</v>
      </c>
      <c r="AU203" s="60">
        <f>IF(S203="ам",ROUNDUP((норми!$V$4*G203)+(норми!$U$11*(норми!$V$9*F203)),0),0)</f>
        <v>0</v>
      </c>
      <c r="AV203" s="43"/>
      <c r="AW203" s="60" t="str">
        <f t="shared" si="29"/>
        <v/>
      </c>
      <c r="AX203" s="43"/>
      <c r="AY203" s="60" t="str">
        <f>IF(P203&gt;0,IF(AX203="+",(норми!$X$4)*(P203*G203),""),"")</f>
        <v/>
      </c>
      <c r="AZ203" s="43"/>
      <c r="BA203" s="60" t="str">
        <f>IF(P203&gt;0,IF(AZ203="+",(норми!$X$4)*(P203*G203),""),"")</f>
        <v/>
      </c>
      <c r="BB203" s="43"/>
      <c r="BC203" s="60" t="str">
        <f>IF(P203&gt;0,IF(BB203="+",(норми!$Z$4)*(P203*F203),""),"")</f>
        <v/>
      </c>
      <c r="BD203" s="61"/>
      <c r="BE203" s="60">
        <f t="shared" si="30"/>
        <v>0</v>
      </c>
      <c r="BF203" s="44">
        <f t="shared" si="31"/>
        <v>0</v>
      </c>
    </row>
    <row r="204" spans="1:58" hidden="1" outlineLevel="1" x14ac:dyDescent="0.2">
      <c r="A204" s="20">
        <v>83</v>
      </c>
      <c r="B204" s="21"/>
      <c r="C204" s="21"/>
      <c r="D204" s="48"/>
      <c r="E204" s="21"/>
      <c r="F204" s="21"/>
      <c r="G204" s="21"/>
      <c r="H204" s="21"/>
      <c r="I204" s="21"/>
      <c r="J204" s="20"/>
      <c r="K204" s="22"/>
      <c r="L204" s="22"/>
      <c r="M204" s="22"/>
      <c r="N204" s="22"/>
      <c r="O204" s="22"/>
      <c r="P204" s="21"/>
      <c r="Q204" s="22"/>
      <c r="R204" s="22"/>
      <c r="S204" s="22"/>
      <c r="T204" s="22"/>
      <c r="U204" s="22"/>
      <c r="V204" s="22"/>
      <c r="W204" s="22"/>
      <c r="X204" s="48"/>
      <c r="Y204" s="23"/>
      <c r="Z204" s="59">
        <f t="shared" si="32"/>
        <v>0</v>
      </c>
      <c r="AA204" s="60">
        <f t="shared" si="33"/>
        <v>0</v>
      </c>
      <c r="AB204" s="60">
        <f t="shared" si="34"/>
        <v>0</v>
      </c>
      <c r="AC204" s="60">
        <f t="shared" si="35"/>
        <v>0</v>
      </c>
      <c r="AD204" s="60">
        <f>IF(D204&lt;=4,O204+((O204*(норми!$E$6))/100),O204+((O204*(норми!$E$7))/100))</f>
        <v>0</v>
      </c>
      <c r="AE204" s="113">
        <f>IFERROR(IF(P204&gt;0,0,ROUNDUP(норми!$F$4*G204,0)),"")</f>
        <v>0</v>
      </c>
      <c r="AF204" s="61"/>
      <c r="AG204" s="61"/>
      <c r="AH204" s="61"/>
      <c r="AI204" s="60">
        <f>IF(X204&gt;0,(X204*(норми!$J$4*F204)),0)</f>
        <v>0</v>
      </c>
      <c r="AJ204" s="60">
        <f>IF(V204="фах",норми!$K$4*F204,0)</f>
        <v>0</v>
      </c>
      <c r="AK204" s="60">
        <f>IF(V204="заг",норми!$L$4*F204,0)</f>
        <v>0</v>
      </c>
      <c r="AL204" s="60">
        <f>IF(W204="фах",норми!$M$4*F204,0)</f>
        <v>0</v>
      </c>
      <c r="AM204" s="60">
        <f>IF(W204="заг",норми!$N$4*F204,0)</f>
        <v>0</v>
      </c>
      <c r="AN204" s="60">
        <f>IF(T204&gt;0,G204*норми!$O$4,0)</f>
        <v>0</v>
      </c>
      <c r="AO204" s="60">
        <f>IF(U204&gt;0,G204*норми!$P$4,0)</f>
        <v>0</v>
      </c>
      <c r="AP204" s="60">
        <f>IF(U204="е.п.",ROUNDUP(G204*норми!$Q$4,0),0)</f>
        <v>0</v>
      </c>
      <c r="AQ204" s="60">
        <f>IF(U204="е.у.",ROUNDUP(G204*норми!$R$4,0),0)</f>
        <v>0</v>
      </c>
      <c r="AR204" s="113">
        <f>IF(R204="дп/др.(б)",ROUNDUP((F204*норми!$S$4)+(((норми!$S$10+норми!$S$11)*норми!$S$9)*F204),0),0)</f>
        <v>0</v>
      </c>
      <c r="AS204" s="60">
        <f>IF(S204="аб",ROUNDUP((норми!$T$4*G204)+(норми!$S$11*(норми!$T$9*F204)),0),0)</f>
        <v>0</v>
      </c>
      <c r="AT204" s="113">
        <f>IF(R204="дп/др.(м)",ROUNDUP((F204*норми!$U$4)+(((норми!$U$10+норми!$U$11)*норми!$U$9)*F204),0),0)</f>
        <v>0</v>
      </c>
      <c r="AU204" s="60">
        <f>IF(S204="ам",ROUNDUP((норми!$V$4*G204)+(норми!$U$11*(норми!$V$9*F204)),0),0)</f>
        <v>0</v>
      </c>
      <c r="AV204" s="43"/>
      <c r="AW204" s="60" t="str">
        <f t="shared" si="29"/>
        <v/>
      </c>
      <c r="AX204" s="43"/>
      <c r="AY204" s="60" t="str">
        <f>IF(P204&gt;0,IF(AX204="+",(норми!$X$4)*(P204*G204),""),"")</f>
        <v/>
      </c>
      <c r="AZ204" s="43"/>
      <c r="BA204" s="60" t="str">
        <f>IF(P204&gt;0,IF(AZ204="+",(норми!$X$4)*(P204*G204),""),"")</f>
        <v/>
      </c>
      <c r="BB204" s="43"/>
      <c r="BC204" s="60" t="str">
        <f>IF(P204&gt;0,IF(BB204="+",(норми!$Z$4)*(P204*F204),""),"")</f>
        <v/>
      </c>
      <c r="BD204" s="61"/>
      <c r="BE204" s="60">
        <f t="shared" si="30"/>
        <v>0</v>
      </c>
      <c r="BF204" s="44">
        <f t="shared" si="31"/>
        <v>0</v>
      </c>
    </row>
    <row r="205" spans="1:58" hidden="1" outlineLevel="1" x14ac:dyDescent="0.2">
      <c r="A205" s="20">
        <v>84</v>
      </c>
      <c r="B205" s="21"/>
      <c r="C205" s="21"/>
      <c r="D205" s="48"/>
      <c r="E205" s="21"/>
      <c r="F205" s="21"/>
      <c r="G205" s="21"/>
      <c r="H205" s="21"/>
      <c r="I205" s="21"/>
      <c r="J205" s="20"/>
      <c r="K205" s="22"/>
      <c r="L205" s="22"/>
      <c r="M205" s="22"/>
      <c r="N205" s="22"/>
      <c r="O205" s="22"/>
      <c r="P205" s="21"/>
      <c r="Q205" s="22"/>
      <c r="R205" s="22"/>
      <c r="S205" s="22"/>
      <c r="T205" s="22"/>
      <c r="U205" s="22"/>
      <c r="V205" s="22"/>
      <c r="W205" s="22"/>
      <c r="X205" s="48"/>
      <c r="Y205" s="23"/>
      <c r="Z205" s="59">
        <f t="shared" si="32"/>
        <v>0</v>
      </c>
      <c r="AA205" s="60">
        <f t="shared" si="33"/>
        <v>0</v>
      </c>
      <c r="AB205" s="60">
        <f t="shared" si="34"/>
        <v>0</v>
      </c>
      <c r="AC205" s="60">
        <f t="shared" si="35"/>
        <v>0</v>
      </c>
      <c r="AD205" s="60">
        <f>IF(D205&lt;=4,O205+((O205*(норми!$E$6))/100),O205+((O205*(норми!$E$7))/100))</f>
        <v>0</v>
      </c>
      <c r="AE205" s="113">
        <f>IFERROR(IF(P205&gt;0,0,ROUNDUP(норми!$F$4*G205,0)),"")</f>
        <v>0</v>
      </c>
      <c r="AF205" s="61"/>
      <c r="AG205" s="61"/>
      <c r="AH205" s="61"/>
      <c r="AI205" s="60">
        <f>IF(X205&gt;0,(X205*(норми!$J$4*F205)),0)</f>
        <v>0</v>
      </c>
      <c r="AJ205" s="60">
        <f>IF(V205="фах",норми!$K$4*F205,0)</f>
        <v>0</v>
      </c>
      <c r="AK205" s="60">
        <f>IF(V205="заг",норми!$L$4*F205,0)</f>
        <v>0</v>
      </c>
      <c r="AL205" s="60">
        <f>IF(W205="фах",норми!$M$4*F205,0)</f>
        <v>0</v>
      </c>
      <c r="AM205" s="60">
        <f>IF(W205="заг",норми!$N$4*F205,0)</f>
        <v>0</v>
      </c>
      <c r="AN205" s="60">
        <f>IF(T205&gt;0,G205*норми!$O$4,0)</f>
        <v>0</v>
      </c>
      <c r="AO205" s="60">
        <f>IF(U205&gt;0,G205*норми!$P$4,0)</f>
        <v>0</v>
      </c>
      <c r="AP205" s="60">
        <f>IF(U205="е.п.",ROUNDUP(G205*норми!$Q$4,0),0)</f>
        <v>0</v>
      </c>
      <c r="AQ205" s="60">
        <f>IF(U205="е.у.",ROUNDUP(G205*норми!$R$4,0),0)</f>
        <v>0</v>
      </c>
      <c r="AR205" s="113">
        <f>IF(R205="дп/др.(б)",ROUNDUP((F205*норми!$S$4)+(((норми!$S$10+норми!$S$11)*норми!$S$9)*F205),0),0)</f>
        <v>0</v>
      </c>
      <c r="AS205" s="60">
        <f>IF(S205="аб",ROUNDUP((норми!$T$4*G205)+(норми!$S$11*(норми!$T$9*F205)),0),0)</f>
        <v>0</v>
      </c>
      <c r="AT205" s="113">
        <f>IF(R205="дп/др.(м)",ROUNDUP((F205*норми!$U$4)+(((норми!$U$10+норми!$U$11)*норми!$U$9)*F205),0),0)</f>
        <v>0</v>
      </c>
      <c r="AU205" s="60">
        <f>IF(S205="ам",ROUNDUP((норми!$V$4*G205)+(норми!$U$11*(норми!$V$9*F205)),0),0)</f>
        <v>0</v>
      </c>
      <c r="AV205" s="43"/>
      <c r="AW205" s="60" t="str">
        <f t="shared" si="29"/>
        <v/>
      </c>
      <c r="AX205" s="43"/>
      <c r="AY205" s="60" t="str">
        <f>IF(P205&gt;0,IF(AX205="+",(норми!$X$4)*(P205*G205),""),"")</f>
        <v/>
      </c>
      <c r="AZ205" s="43"/>
      <c r="BA205" s="60" t="str">
        <f>IF(P205&gt;0,IF(AZ205="+",(норми!$X$4)*(P205*G205),""),"")</f>
        <v/>
      </c>
      <c r="BB205" s="43"/>
      <c r="BC205" s="60" t="str">
        <f>IF(P205&gt;0,IF(BB205="+",(норми!$Z$4)*(P205*F205),""),"")</f>
        <v/>
      </c>
      <c r="BD205" s="61"/>
      <c r="BE205" s="60">
        <f t="shared" si="30"/>
        <v>0</v>
      </c>
      <c r="BF205" s="44">
        <f t="shared" si="31"/>
        <v>0</v>
      </c>
    </row>
    <row r="206" spans="1:58" hidden="1" outlineLevel="1" x14ac:dyDescent="0.2">
      <c r="A206" s="20">
        <v>85</v>
      </c>
      <c r="B206" s="21"/>
      <c r="C206" s="21"/>
      <c r="D206" s="48"/>
      <c r="E206" s="21"/>
      <c r="F206" s="21"/>
      <c r="G206" s="21"/>
      <c r="H206" s="21"/>
      <c r="I206" s="21"/>
      <c r="J206" s="20"/>
      <c r="K206" s="22"/>
      <c r="L206" s="22"/>
      <c r="M206" s="22"/>
      <c r="N206" s="22"/>
      <c r="O206" s="22"/>
      <c r="P206" s="21"/>
      <c r="Q206" s="22"/>
      <c r="R206" s="22"/>
      <c r="S206" s="22"/>
      <c r="T206" s="22"/>
      <c r="U206" s="22"/>
      <c r="V206" s="22"/>
      <c r="W206" s="22"/>
      <c r="X206" s="48"/>
      <c r="Y206" s="23"/>
      <c r="Z206" s="59">
        <f t="shared" si="32"/>
        <v>0</v>
      </c>
      <c r="AA206" s="60">
        <f t="shared" si="33"/>
        <v>0</v>
      </c>
      <c r="AB206" s="60">
        <f t="shared" si="34"/>
        <v>0</v>
      </c>
      <c r="AC206" s="60">
        <f t="shared" si="35"/>
        <v>0</v>
      </c>
      <c r="AD206" s="60">
        <f>IF(D206&lt;=4,O206+((O206*(норми!$E$6))/100),O206+((O206*(норми!$E$7))/100))</f>
        <v>0</v>
      </c>
      <c r="AE206" s="113">
        <f>IFERROR(IF(P206&gt;0,0,ROUNDUP(норми!$F$4*G206,0)),"")</f>
        <v>0</v>
      </c>
      <c r="AF206" s="61"/>
      <c r="AG206" s="61"/>
      <c r="AH206" s="61"/>
      <c r="AI206" s="60">
        <f>IF(X206&gt;0,(X206*(норми!$J$4*F206)),0)</f>
        <v>0</v>
      </c>
      <c r="AJ206" s="60">
        <f>IF(V206="фах",норми!$K$4*F206,0)</f>
        <v>0</v>
      </c>
      <c r="AK206" s="60">
        <f>IF(V206="заг",норми!$L$4*F206,0)</f>
        <v>0</v>
      </c>
      <c r="AL206" s="60">
        <f>IF(W206="фах",норми!$M$4*F206,0)</f>
        <v>0</v>
      </c>
      <c r="AM206" s="60">
        <f>IF(W206="заг",норми!$N$4*F206,0)</f>
        <v>0</v>
      </c>
      <c r="AN206" s="60">
        <f>IF(T206&gt;0,G206*норми!$O$4,0)</f>
        <v>0</v>
      </c>
      <c r="AO206" s="60">
        <f>IF(U206&gt;0,G206*норми!$P$4,0)</f>
        <v>0</v>
      </c>
      <c r="AP206" s="60">
        <f>IF(U206="е.п.",ROUNDUP(G206*норми!$Q$4,0),0)</f>
        <v>0</v>
      </c>
      <c r="AQ206" s="60">
        <f>IF(U206="е.у.",ROUNDUP(G206*норми!$R$4,0),0)</f>
        <v>0</v>
      </c>
      <c r="AR206" s="113">
        <f>IF(R206="дп/др.(б)",ROUNDUP((F206*норми!$S$4)+(((норми!$S$10+норми!$S$11)*норми!$S$9)*F206),0),0)</f>
        <v>0</v>
      </c>
      <c r="AS206" s="60">
        <f>IF(S206="аб",ROUNDUP((норми!$T$4*G206)+(норми!$S$11*(норми!$T$9*F206)),0),0)</f>
        <v>0</v>
      </c>
      <c r="AT206" s="113">
        <f>IF(R206="дп/др.(м)",ROUNDUP((F206*норми!$U$4)+(((норми!$U$10+норми!$U$11)*норми!$U$9)*F206),0),0)</f>
        <v>0</v>
      </c>
      <c r="AU206" s="60">
        <f>IF(S206="ам",ROUNDUP((норми!$V$4*G206)+(норми!$U$11*(норми!$V$9*F206)),0),0)</f>
        <v>0</v>
      </c>
      <c r="AV206" s="43"/>
      <c r="AW206" s="60" t="str">
        <f t="shared" si="29"/>
        <v/>
      </c>
      <c r="AX206" s="43"/>
      <c r="AY206" s="60" t="str">
        <f>IF(P206&gt;0,IF(AX206="+",(норми!$X$4)*(P206*G206),""),"")</f>
        <v/>
      </c>
      <c r="AZ206" s="43"/>
      <c r="BA206" s="60" t="str">
        <f>IF(P206&gt;0,IF(AZ206="+",(норми!$X$4)*(P206*G206),""),"")</f>
        <v/>
      </c>
      <c r="BB206" s="43"/>
      <c r="BC206" s="60" t="str">
        <f>IF(P206&gt;0,IF(BB206="+",(норми!$Z$4)*(P206*F206),""),"")</f>
        <v/>
      </c>
      <c r="BD206" s="61"/>
      <c r="BE206" s="60">
        <f t="shared" si="30"/>
        <v>0</v>
      </c>
      <c r="BF206" s="44">
        <f t="shared" si="31"/>
        <v>0</v>
      </c>
    </row>
    <row r="207" spans="1:58" hidden="1" outlineLevel="1" x14ac:dyDescent="0.2">
      <c r="A207" s="20">
        <v>86</v>
      </c>
      <c r="B207" s="21"/>
      <c r="C207" s="21"/>
      <c r="D207" s="48"/>
      <c r="E207" s="21"/>
      <c r="F207" s="21"/>
      <c r="G207" s="21"/>
      <c r="H207" s="21"/>
      <c r="I207" s="21"/>
      <c r="J207" s="20"/>
      <c r="K207" s="22"/>
      <c r="L207" s="22"/>
      <c r="M207" s="22"/>
      <c r="N207" s="22"/>
      <c r="O207" s="22"/>
      <c r="P207" s="21"/>
      <c r="Q207" s="22"/>
      <c r="R207" s="22"/>
      <c r="S207" s="22"/>
      <c r="T207" s="22"/>
      <c r="U207" s="22"/>
      <c r="V207" s="22"/>
      <c r="W207" s="22"/>
      <c r="X207" s="48"/>
      <c r="Y207" s="23"/>
      <c r="Z207" s="59">
        <f t="shared" si="32"/>
        <v>0</v>
      </c>
      <c r="AA207" s="60">
        <f t="shared" si="33"/>
        <v>0</v>
      </c>
      <c r="AB207" s="60">
        <f t="shared" si="34"/>
        <v>0</v>
      </c>
      <c r="AC207" s="60">
        <f t="shared" si="35"/>
        <v>0</v>
      </c>
      <c r="AD207" s="60">
        <f>IF(D207&lt;=4,O207+((O207*(норми!$E$6))/100),O207+((O207*(норми!$E$7))/100))</f>
        <v>0</v>
      </c>
      <c r="AE207" s="113">
        <f>IFERROR(IF(P207&gt;0,0,ROUNDUP(норми!$F$4*G207,0)),"")</f>
        <v>0</v>
      </c>
      <c r="AF207" s="61"/>
      <c r="AG207" s="61"/>
      <c r="AH207" s="61"/>
      <c r="AI207" s="60">
        <f>IF(X207&gt;0,(X207*(норми!$J$4*F207)),0)</f>
        <v>0</v>
      </c>
      <c r="AJ207" s="60">
        <f>IF(V207="фах",норми!$K$4*F207,0)</f>
        <v>0</v>
      </c>
      <c r="AK207" s="60">
        <f>IF(V207="заг",норми!$L$4*F207,0)</f>
        <v>0</v>
      </c>
      <c r="AL207" s="60">
        <f>IF(W207="фах",норми!$M$4*F207,0)</f>
        <v>0</v>
      </c>
      <c r="AM207" s="60">
        <f>IF(W207="заг",норми!$N$4*F207,0)</f>
        <v>0</v>
      </c>
      <c r="AN207" s="60">
        <f>IF(T207&gt;0,G207*норми!$O$4,0)</f>
        <v>0</v>
      </c>
      <c r="AO207" s="60">
        <f>IF(U207&gt;0,G207*норми!$P$4,0)</f>
        <v>0</v>
      </c>
      <c r="AP207" s="60">
        <f>IF(U207="е.п.",ROUNDUP(G207*норми!$Q$4,0),0)</f>
        <v>0</v>
      </c>
      <c r="AQ207" s="60">
        <f>IF(U207="е.у.",ROUNDUP(G207*норми!$R$4,0),0)</f>
        <v>0</v>
      </c>
      <c r="AR207" s="113">
        <f>IF(R207="дп/др.(б)",ROUNDUP((F207*норми!$S$4)+(((норми!$S$10+норми!$S$11)*норми!$S$9)*F207),0),0)</f>
        <v>0</v>
      </c>
      <c r="AS207" s="60">
        <f>IF(S207="аб",ROUNDUP((норми!$T$4*G207)+(норми!$S$11*(норми!$T$9*F207)),0),0)</f>
        <v>0</v>
      </c>
      <c r="AT207" s="113">
        <f>IF(R207="дп/др.(м)",ROUNDUP((F207*норми!$U$4)+(((норми!$U$10+норми!$U$11)*норми!$U$9)*F207),0),0)</f>
        <v>0</v>
      </c>
      <c r="AU207" s="60">
        <f>IF(S207="ам",ROUNDUP((норми!$V$4*G207)+(норми!$U$11*(норми!$V$9*F207)),0),0)</f>
        <v>0</v>
      </c>
      <c r="AV207" s="43"/>
      <c r="AW207" s="60" t="str">
        <f t="shared" si="29"/>
        <v/>
      </c>
      <c r="AX207" s="43"/>
      <c r="AY207" s="60" t="str">
        <f>IF(P207&gt;0,IF(AX207="+",(норми!$X$4)*(P207*G207),""),"")</f>
        <v/>
      </c>
      <c r="AZ207" s="43"/>
      <c r="BA207" s="60" t="str">
        <f>IF(P207&gt;0,IF(AZ207="+",(норми!$X$4)*(P207*G207),""),"")</f>
        <v/>
      </c>
      <c r="BB207" s="43"/>
      <c r="BC207" s="60" t="str">
        <f>IF(P207&gt;0,IF(BB207="+",(норми!$Z$4)*(P207*F207),""),"")</f>
        <v/>
      </c>
      <c r="BD207" s="61"/>
      <c r="BE207" s="60">
        <f t="shared" si="30"/>
        <v>0</v>
      </c>
      <c r="BF207" s="44">
        <f t="shared" si="31"/>
        <v>0</v>
      </c>
    </row>
    <row r="208" spans="1:58" hidden="1" outlineLevel="1" x14ac:dyDescent="0.2">
      <c r="A208" s="20">
        <v>87</v>
      </c>
      <c r="B208" s="21"/>
      <c r="C208" s="21"/>
      <c r="D208" s="48"/>
      <c r="E208" s="21"/>
      <c r="F208" s="21"/>
      <c r="G208" s="21"/>
      <c r="H208" s="21"/>
      <c r="I208" s="21"/>
      <c r="J208" s="20"/>
      <c r="K208" s="22"/>
      <c r="L208" s="22"/>
      <c r="M208" s="22"/>
      <c r="N208" s="22"/>
      <c r="O208" s="22"/>
      <c r="P208" s="21"/>
      <c r="Q208" s="22"/>
      <c r="R208" s="22"/>
      <c r="S208" s="22"/>
      <c r="T208" s="22"/>
      <c r="U208" s="22"/>
      <c r="V208" s="22"/>
      <c r="W208" s="22"/>
      <c r="X208" s="48"/>
      <c r="Y208" s="23"/>
      <c r="Z208" s="59">
        <f t="shared" si="32"/>
        <v>0</v>
      </c>
      <c r="AA208" s="60">
        <f t="shared" si="33"/>
        <v>0</v>
      </c>
      <c r="AB208" s="60">
        <f t="shared" si="34"/>
        <v>0</v>
      </c>
      <c r="AC208" s="60">
        <f t="shared" si="35"/>
        <v>0</v>
      </c>
      <c r="AD208" s="60">
        <f>IF(D208&lt;=4,O208+((O208*(норми!$E$6))/100),O208+((O208*(норми!$E$7))/100))</f>
        <v>0</v>
      </c>
      <c r="AE208" s="113">
        <f>IFERROR(IF(P208&gt;0,0,ROUNDUP(норми!$F$4*G208,0)),"")</f>
        <v>0</v>
      </c>
      <c r="AF208" s="61"/>
      <c r="AG208" s="61"/>
      <c r="AH208" s="61"/>
      <c r="AI208" s="60">
        <f>IF(X208&gt;0,(X208*(норми!$J$4*F208)),0)</f>
        <v>0</v>
      </c>
      <c r="AJ208" s="60">
        <f>IF(V208="фах",норми!$K$4*F208,0)</f>
        <v>0</v>
      </c>
      <c r="AK208" s="60">
        <f>IF(V208="заг",норми!$L$4*F208,0)</f>
        <v>0</v>
      </c>
      <c r="AL208" s="60">
        <f>IF(W208="фах",норми!$M$4*F208,0)</f>
        <v>0</v>
      </c>
      <c r="AM208" s="60">
        <f>IF(W208="заг",норми!$N$4*F208,0)</f>
        <v>0</v>
      </c>
      <c r="AN208" s="60">
        <f>IF(T208&gt;0,G208*норми!$O$4,0)</f>
        <v>0</v>
      </c>
      <c r="AO208" s="60">
        <f>IF(U208&gt;0,G208*норми!$P$4,0)</f>
        <v>0</v>
      </c>
      <c r="AP208" s="60">
        <f>IF(U208="е.п.",ROUNDUP(G208*норми!$Q$4,0),0)</f>
        <v>0</v>
      </c>
      <c r="AQ208" s="60">
        <f>IF(U208="е.у.",ROUNDUP(G208*норми!$R$4,0),0)</f>
        <v>0</v>
      </c>
      <c r="AR208" s="113">
        <f>IF(R208="дп/др.(б)",ROUNDUP((F208*норми!$S$4)+(((норми!$S$10+норми!$S$11)*норми!$S$9)*F208),0),0)</f>
        <v>0</v>
      </c>
      <c r="AS208" s="60">
        <f>IF(S208="аб",ROUNDUP((норми!$T$4*G208)+(норми!$S$11*(норми!$T$9*F208)),0),0)</f>
        <v>0</v>
      </c>
      <c r="AT208" s="113">
        <f>IF(R208="дп/др.(м)",ROUNDUP((F208*норми!$U$4)+(((норми!$U$10+норми!$U$11)*норми!$U$9)*F208),0),0)</f>
        <v>0</v>
      </c>
      <c r="AU208" s="60">
        <f>IF(S208="ам",ROUNDUP((норми!$V$4*G208)+(норми!$U$11*(норми!$V$9*F208)),0),0)</f>
        <v>0</v>
      </c>
      <c r="AV208" s="43"/>
      <c r="AW208" s="60" t="str">
        <f t="shared" si="29"/>
        <v/>
      </c>
      <c r="AX208" s="43"/>
      <c r="AY208" s="60" t="str">
        <f>IF(P208&gt;0,IF(AX208="+",(норми!$X$4)*(P208*G208),""),"")</f>
        <v/>
      </c>
      <c r="AZ208" s="43"/>
      <c r="BA208" s="60" t="str">
        <f>IF(P208&gt;0,IF(AZ208="+",(норми!$X$4)*(P208*G208),""),"")</f>
        <v/>
      </c>
      <c r="BB208" s="43"/>
      <c r="BC208" s="60" t="str">
        <f>IF(P208&gt;0,IF(BB208="+",(норми!$Z$4)*(P208*F208),""),"")</f>
        <v/>
      </c>
      <c r="BD208" s="61"/>
      <c r="BE208" s="60">
        <f t="shared" si="30"/>
        <v>0</v>
      </c>
      <c r="BF208" s="44">
        <f t="shared" si="31"/>
        <v>0</v>
      </c>
    </row>
    <row r="209" spans="1:58" hidden="1" outlineLevel="1" x14ac:dyDescent="0.2">
      <c r="A209" s="20">
        <v>88</v>
      </c>
      <c r="B209" s="21"/>
      <c r="C209" s="21"/>
      <c r="D209" s="48"/>
      <c r="E209" s="21"/>
      <c r="F209" s="21"/>
      <c r="G209" s="21"/>
      <c r="H209" s="21"/>
      <c r="I209" s="21"/>
      <c r="J209" s="20"/>
      <c r="K209" s="22"/>
      <c r="L209" s="22"/>
      <c r="M209" s="22"/>
      <c r="N209" s="22"/>
      <c r="O209" s="22"/>
      <c r="P209" s="21"/>
      <c r="Q209" s="22"/>
      <c r="R209" s="22"/>
      <c r="S209" s="22"/>
      <c r="T209" s="22"/>
      <c r="U209" s="22"/>
      <c r="V209" s="22"/>
      <c r="W209" s="22"/>
      <c r="X209" s="48"/>
      <c r="Y209" s="23"/>
      <c r="Z209" s="59">
        <f t="shared" si="32"/>
        <v>0</v>
      </c>
      <c r="AA209" s="60">
        <f t="shared" si="33"/>
        <v>0</v>
      </c>
      <c r="AB209" s="60">
        <f t="shared" si="34"/>
        <v>0</v>
      </c>
      <c r="AC209" s="60">
        <f t="shared" si="35"/>
        <v>0</v>
      </c>
      <c r="AD209" s="60">
        <f>IF(D209&lt;=4,O209+((O209*(норми!$E$6))/100),O209+((O209*(норми!$E$7))/100))</f>
        <v>0</v>
      </c>
      <c r="AE209" s="113">
        <f>IFERROR(IF(P209&gt;0,0,ROUNDUP(норми!$F$4*G209,0)),"")</f>
        <v>0</v>
      </c>
      <c r="AF209" s="61"/>
      <c r="AG209" s="61"/>
      <c r="AH209" s="61"/>
      <c r="AI209" s="60">
        <f>IF(X209&gt;0,(X209*(норми!$J$4*F209)),0)</f>
        <v>0</v>
      </c>
      <c r="AJ209" s="60">
        <f>IF(V209="фах",норми!$K$4*F209,0)</f>
        <v>0</v>
      </c>
      <c r="AK209" s="60">
        <f>IF(V209="заг",норми!$L$4*F209,0)</f>
        <v>0</v>
      </c>
      <c r="AL209" s="60">
        <f>IF(W209="фах",норми!$M$4*F209,0)</f>
        <v>0</v>
      </c>
      <c r="AM209" s="60">
        <f>IF(W209="заг",норми!$N$4*F209,0)</f>
        <v>0</v>
      </c>
      <c r="AN209" s="60">
        <f>IF(T209&gt;0,G209*норми!$O$4,0)</f>
        <v>0</v>
      </c>
      <c r="AO209" s="60">
        <f>IF(U209&gt;0,G209*норми!$P$4,0)</f>
        <v>0</v>
      </c>
      <c r="AP209" s="60">
        <f>IF(U209="е.п.",ROUNDUP(G209*норми!$Q$4,0),0)</f>
        <v>0</v>
      </c>
      <c r="AQ209" s="60">
        <f>IF(U209="е.у.",ROUNDUP(G209*норми!$R$4,0),0)</f>
        <v>0</v>
      </c>
      <c r="AR209" s="113">
        <f>IF(R209="дп/др.(б)",ROUNDUP((F209*норми!$S$4)+(((норми!$S$10+норми!$S$11)*норми!$S$9)*F209),0),0)</f>
        <v>0</v>
      </c>
      <c r="AS209" s="60">
        <f>IF(S209="аб",ROUNDUP((норми!$T$4*G209)+(норми!$S$11*(норми!$T$9*F209)),0),0)</f>
        <v>0</v>
      </c>
      <c r="AT209" s="113">
        <f>IF(R209="дп/др.(м)",ROUNDUP((F209*норми!$U$4)+(((норми!$U$10+норми!$U$11)*норми!$U$9)*F209),0),0)</f>
        <v>0</v>
      </c>
      <c r="AU209" s="60">
        <f>IF(S209="ам",ROUNDUP((норми!$V$4*G209)+(норми!$U$11*(норми!$V$9*F209)),0),0)</f>
        <v>0</v>
      </c>
      <c r="AV209" s="43"/>
      <c r="AW209" s="60" t="str">
        <f t="shared" si="29"/>
        <v/>
      </c>
      <c r="AX209" s="43"/>
      <c r="AY209" s="60" t="str">
        <f>IF(P209&gt;0,IF(AX209="+",(норми!$X$4)*(P209*G209),""),"")</f>
        <v/>
      </c>
      <c r="AZ209" s="43"/>
      <c r="BA209" s="60" t="str">
        <f>IF(P209&gt;0,IF(AZ209="+",(норми!$X$4)*(P209*G209),""),"")</f>
        <v/>
      </c>
      <c r="BB209" s="43"/>
      <c r="BC209" s="60" t="str">
        <f>IF(P209&gt;0,IF(BB209="+",(норми!$Z$4)*(P209*F209),""),"")</f>
        <v/>
      </c>
      <c r="BD209" s="61"/>
      <c r="BE209" s="60">
        <f t="shared" si="30"/>
        <v>0</v>
      </c>
      <c r="BF209" s="44">
        <f t="shared" si="31"/>
        <v>0</v>
      </c>
    </row>
    <row r="210" spans="1:58" hidden="1" outlineLevel="1" x14ac:dyDescent="0.2">
      <c r="A210" s="20">
        <v>89</v>
      </c>
      <c r="B210" s="21"/>
      <c r="C210" s="21"/>
      <c r="D210" s="48"/>
      <c r="E210" s="21"/>
      <c r="F210" s="21"/>
      <c r="G210" s="21"/>
      <c r="H210" s="21"/>
      <c r="I210" s="21"/>
      <c r="J210" s="20"/>
      <c r="K210" s="22"/>
      <c r="L210" s="22"/>
      <c r="M210" s="22"/>
      <c r="N210" s="22"/>
      <c r="O210" s="22"/>
      <c r="P210" s="21"/>
      <c r="Q210" s="22"/>
      <c r="R210" s="22"/>
      <c r="S210" s="22"/>
      <c r="T210" s="22"/>
      <c r="U210" s="22"/>
      <c r="V210" s="22"/>
      <c r="W210" s="22"/>
      <c r="X210" s="48"/>
      <c r="Y210" s="23"/>
      <c r="Z210" s="59">
        <f t="shared" si="32"/>
        <v>0</v>
      </c>
      <c r="AA210" s="60">
        <f t="shared" si="33"/>
        <v>0</v>
      </c>
      <c r="AB210" s="60">
        <f t="shared" si="34"/>
        <v>0</v>
      </c>
      <c r="AC210" s="60">
        <f t="shared" si="35"/>
        <v>0</v>
      </c>
      <c r="AD210" s="60">
        <f>IF(D210&lt;=4,O210+((O210*(норми!$E$6))/100),O210+((O210*(норми!$E$7))/100))</f>
        <v>0</v>
      </c>
      <c r="AE210" s="113">
        <f>IFERROR(IF(P210&gt;0,0,ROUNDUP(норми!$F$4*G210,0)),"")</f>
        <v>0</v>
      </c>
      <c r="AF210" s="61"/>
      <c r="AG210" s="61"/>
      <c r="AH210" s="61"/>
      <c r="AI210" s="60">
        <f>IF(X210&gt;0,(X210*(норми!$J$4*F210)),0)</f>
        <v>0</v>
      </c>
      <c r="AJ210" s="60">
        <f>IF(V210="фах",норми!$K$4*F210,0)</f>
        <v>0</v>
      </c>
      <c r="AK210" s="60">
        <f>IF(V210="заг",норми!$L$4*F210,0)</f>
        <v>0</v>
      </c>
      <c r="AL210" s="60">
        <f>IF(W210="фах",норми!$M$4*F210,0)</f>
        <v>0</v>
      </c>
      <c r="AM210" s="60">
        <f>IF(W210="заг",норми!$N$4*F210,0)</f>
        <v>0</v>
      </c>
      <c r="AN210" s="60">
        <f>IF(T210&gt;0,G210*норми!$O$4,0)</f>
        <v>0</v>
      </c>
      <c r="AO210" s="60">
        <f>IF(U210&gt;0,G210*норми!$P$4,0)</f>
        <v>0</v>
      </c>
      <c r="AP210" s="60">
        <f>IF(U210="е.п.",ROUNDUP(G210*норми!$Q$4,0),0)</f>
        <v>0</v>
      </c>
      <c r="AQ210" s="60">
        <f>IF(U210="е.у.",ROUNDUP(G210*норми!$R$4,0),0)</f>
        <v>0</v>
      </c>
      <c r="AR210" s="113">
        <f>IF(R210="дп/др.(б)",ROUNDUP((F210*норми!$S$4)+(((норми!$S$10+норми!$S$11)*норми!$S$9)*F210),0),0)</f>
        <v>0</v>
      </c>
      <c r="AS210" s="60">
        <f>IF(S210="аб",ROUNDUP((норми!$T$4*G210)+(норми!$S$11*(норми!$T$9*F210)),0),0)</f>
        <v>0</v>
      </c>
      <c r="AT210" s="113">
        <f>IF(R210="дп/др.(м)",ROUNDUP((F210*норми!$U$4)+(((норми!$U$10+норми!$U$11)*норми!$U$9)*F210),0),0)</f>
        <v>0</v>
      </c>
      <c r="AU210" s="60">
        <f>IF(S210="ам",ROUNDUP((норми!$V$4*G210)+(норми!$U$11*(норми!$V$9*F210)),0),0)</f>
        <v>0</v>
      </c>
      <c r="AV210" s="43"/>
      <c r="AW210" s="60" t="str">
        <f t="shared" si="29"/>
        <v/>
      </c>
      <c r="AX210" s="43"/>
      <c r="AY210" s="60" t="str">
        <f>IF(P210&gt;0,IF(AX210="+",(норми!$X$4)*(P210*G210),""),"")</f>
        <v/>
      </c>
      <c r="AZ210" s="43"/>
      <c r="BA210" s="60" t="str">
        <f>IF(P210&gt;0,IF(AZ210="+",(норми!$X$4)*(P210*G210),""),"")</f>
        <v/>
      </c>
      <c r="BB210" s="43"/>
      <c r="BC210" s="60" t="str">
        <f>IF(P210&gt;0,IF(BB210="+",(норми!$Z$4)*(P210*F210),""),"")</f>
        <v/>
      </c>
      <c r="BD210" s="61"/>
      <c r="BE210" s="60">
        <f t="shared" si="30"/>
        <v>0</v>
      </c>
      <c r="BF210" s="44">
        <f t="shared" si="31"/>
        <v>0</v>
      </c>
    </row>
    <row r="211" spans="1:58" hidden="1" outlineLevel="1" x14ac:dyDescent="0.2">
      <c r="A211" s="20">
        <v>90</v>
      </c>
      <c r="B211" s="21"/>
      <c r="C211" s="21"/>
      <c r="D211" s="48"/>
      <c r="E211" s="21"/>
      <c r="F211" s="21"/>
      <c r="G211" s="21"/>
      <c r="H211" s="21"/>
      <c r="I211" s="21"/>
      <c r="J211" s="20"/>
      <c r="K211" s="22"/>
      <c r="L211" s="22"/>
      <c r="M211" s="22"/>
      <c r="N211" s="22"/>
      <c r="O211" s="22"/>
      <c r="P211" s="21"/>
      <c r="Q211" s="22"/>
      <c r="R211" s="22"/>
      <c r="S211" s="22"/>
      <c r="T211" s="22"/>
      <c r="U211" s="22"/>
      <c r="V211" s="22"/>
      <c r="W211" s="22"/>
      <c r="X211" s="48"/>
      <c r="Y211" s="23"/>
      <c r="Z211" s="59">
        <f t="shared" si="32"/>
        <v>0</v>
      </c>
      <c r="AA211" s="60">
        <f t="shared" si="33"/>
        <v>0</v>
      </c>
      <c r="AB211" s="60">
        <f t="shared" si="34"/>
        <v>0</v>
      </c>
      <c r="AC211" s="60">
        <f t="shared" si="35"/>
        <v>0</v>
      </c>
      <c r="AD211" s="60">
        <f>IF(D211&lt;=4,O211+((O211*(норми!$E$6))/100),O211+((O211*(норми!$E$7))/100))</f>
        <v>0</v>
      </c>
      <c r="AE211" s="113">
        <f>IFERROR(IF(P211&gt;0,0,ROUNDUP(норми!$F$4*G211,0)),"")</f>
        <v>0</v>
      </c>
      <c r="AF211" s="61"/>
      <c r="AG211" s="61"/>
      <c r="AH211" s="61"/>
      <c r="AI211" s="60">
        <f>IF(X211&gt;0,(X211*(норми!$J$4*F211)),0)</f>
        <v>0</v>
      </c>
      <c r="AJ211" s="60">
        <f>IF(V211="фах",норми!$K$4*F211,0)</f>
        <v>0</v>
      </c>
      <c r="AK211" s="60">
        <f>IF(V211="заг",норми!$L$4*F211,0)</f>
        <v>0</v>
      </c>
      <c r="AL211" s="60">
        <f>IF(W211="фах",норми!$M$4*F211,0)</f>
        <v>0</v>
      </c>
      <c r="AM211" s="60">
        <f>IF(W211="заг",норми!$N$4*F211,0)</f>
        <v>0</v>
      </c>
      <c r="AN211" s="60">
        <f>IF(T211&gt;0,G211*норми!$O$4,0)</f>
        <v>0</v>
      </c>
      <c r="AO211" s="60">
        <f>IF(U211&gt;0,G211*норми!$P$4,0)</f>
        <v>0</v>
      </c>
      <c r="AP211" s="60">
        <f>IF(U211="е.п.",ROUNDUP(G211*норми!$Q$4,0),0)</f>
        <v>0</v>
      </c>
      <c r="AQ211" s="60">
        <f>IF(U211="е.у.",ROUNDUP(G211*норми!$R$4,0),0)</f>
        <v>0</v>
      </c>
      <c r="AR211" s="113">
        <f>IF(R211="дп/др.(б)",ROUNDUP((F211*норми!$S$4)+(((норми!$S$10+норми!$S$11)*норми!$S$9)*F211),0),0)</f>
        <v>0</v>
      </c>
      <c r="AS211" s="60">
        <f>IF(S211="аб",ROUNDUP((норми!$T$4*G211)+(норми!$S$11*(норми!$T$9*F211)),0),0)</f>
        <v>0</v>
      </c>
      <c r="AT211" s="113">
        <f>IF(R211="дп/др.(м)",ROUNDUP((F211*норми!$U$4)+(((норми!$U$10+норми!$U$11)*норми!$U$9)*F211),0),0)</f>
        <v>0</v>
      </c>
      <c r="AU211" s="60">
        <f>IF(S211="ам",ROUNDUP((норми!$V$4*G211)+(норми!$U$11*(норми!$V$9*F211)),0),0)</f>
        <v>0</v>
      </c>
      <c r="AV211" s="43"/>
      <c r="AW211" s="60" t="str">
        <f t="shared" si="29"/>
        <v/>
      </c>
      <c r="AX211" s="43"/>
      <c r="AY211" s="60" t="str">
        <f>IF(P211&gt;0,IF(AX211="+",(норми!$X$4)*(P211*G211),""),"")</f>
        <v/>
      </c>
      <c r="AZ211" s="43"/>
      <c r="BA211" s="60" t="str">
        <f>IF(P211&gt;0,IF(AZ211="+",(норми!$X$4)*(P211*G211),""),"")</f>
        <v/>
      </c>
      <c r="BB211" s="43"/>
      <c r="BC211" s="60" t="str">
        <f>IF(P211&gt;0,IF(BB211="+",(норми!$Z$4)*(P211*F211),""),"")</f>
        <v/>
      </c>
      <c r="BD211" s="61"/>
      <c r="BE211" s="60">
        <f t="shared" si="30"/>
        <v>0</v>
      </c>
      <c r="BF211" s="44">
        <f t="shared" si="31"/>
        <v>0</v>
      </c>
    </row>
    <row r="212" spans="1:58" hidden="1" outlineLevel="1" x14ac:dyDescent="0.2">
      <c r="A212" s="20">
        <v>91</v>
      </c>
      <c r="B212" s="21"/>
      <c r="C212" s="21"/>
      <c r="D212" s="48"/>
      <c r="E212" s="21"/>
      <c r="F212" s="21"/>
      <c r="G212" s="21"/>
      <c r="H212" s="21"/>
      <c r="I212" s="21"/>
      <c r="J212" s="20"/>
      <c r="K212" s="22"/>
      <c r="L212" s="22"/>
      <c r="M212" s="22"/>
      <c r="N212" s="22"/>
      <c r="O212" s="22"/>
      <c r="P212" s="21"/>
      <c r="Q212" s="22"/>
      <c r="R212" s="22"/>
      <c r="S212" s="22"/>
      <c r="T212" s="22"/>
      <c r="U212" s="22"/>
      <c r="V212" s="22"/>
      <c r="W212" s="22"/>
      <c r="X212" s="48"/>
      <c r="Y212" s="23"/>
      <c r="Z212" s="59">
        <f t="shared" si="32"/>
        <v>0</v>
      </c>
      <c r="AA212" s="60">
        <f t="shared" si="33"/>
        <v>0</v>
      </c>
      <c r="AB212" s="60">
        <f t="shared" si="34"/>
        <v>0</v>
      </c>
      <c r="AC212" s="60">
        <f t="shared" si="35"/>
        <v>0</v>
      </c>
      <c r="AD212" s="60">
        <f>IF(D212&lt;=4,O212+((O212*(норми!$E$6))/100),O212+((O212*(норми!$E$7))/100))</f>
        <v>0</v>
      </c>
      <c r="AE212" s="113">
        <f>IFERROR(IF(P212&gt;0,0,ROUNDUP(норми!$F$4*G212,0)),"")</f>
        <v>0</v>
      </c>
      <c r="AF212" s="61"/>
      <c r="AG212" s="61"/>
      <c r="AH212" s="61"/>
      <c r="AI212" s="60">
        <f>IF(X212&gt;0,(X212*(норми!$J$4*F212)),0)</f>
        <v>0</v>
      </c>
      <c r="AJ212" s="60">
        <f>IF(V212="фах",норми!$K$4*F212,0)</f>
        <v>0</v>
      </c>
      <c r="AK212" s="60">
        <f>IF(V212="заг",норми!$L$4*F212,0)</f>
        <v>0</v>
      </c>
      <c r="AL212" s="60">
        <f>IF(W212="фах",норми!$M$4*F212,0)</f>
        <v>0</v>
      </c>
      <c r="AM212" s="60">
        <f>IF(W212="заг",норми!$N$4*F212,0)</f>
        <v>0</v>
      </c>
      <c r="AN212" s="60">
        <f>IF(T212&gt;0,G212*норми!$O$4,0)</f>
        <v>0</v>
      </c>
      <c r="AO212" s="60">
        <f>IF(U212&gt;0,G212*норми!$P$4,0)</f>
        <v>0</v>
      </c>
      <c r="AP212" s="60">
        <f>IF(U212="е.п.",ROUNDUP(G212*норми!$Q$4,0),0)</f>
        <v>0</v>
      </c>
      <c r="AQ212" s="60">
        <f>IF(U212="е.у.",ROUNDUP(G212*норми!$R$4,0),0)</f>
        <v>0</v>
      </c>
      <c r="AR212" s="113">
        <f>IF(R212="дп/др.(б)",ROUNDUP((F212*норми!$S$4)+(((норми!$S$10+норми!$S$11)*норми!$S$9)*F212),0),0)</f>
        <v>0</v>
      </c>
      <c r="AS212" s="60">
        <f>IF(S212="аб",ROUNDUP((норми!$T$4*G212)+(норми!$S$11*(норми!$T$9*F212)),0),0)</f>
        <v>0</v>
      </c>
      <c r="AT212" s="113">
        <f>IF(R212="дп/др.(м)",ROUNDUP((F212*норми!$U$4)+(((норми!$U$10+норми!$U$11)*норми!$U$9)*F212),0),0)</f>
        <v>0</v>
      </c>
      <c r="AU212" s="60">
        <f>IF(S212="ам",ROUNDUP((норми!$V$4*G212)+(норми!$U$11*(норми!$V$9*F212)),0),0)</f>
        <v>0</v>
      </c>
      <c r="AV212" s="43"/>
      <c r="AW212" s="60" t="str">
        <f t="shared" si="29"/>
        <v/>
      </c>
      <c r="AX212" s="43"/>
      <c r="AY212" s="60" t="str">
        <f>IF(P212&gt;0,IF(AX212="+",(норми!$X$4)*(P212*G212),""),"")</f>
        <v/>
      </c>
      <c r="AZ212" s="43"/>
      <c r="BA212" s="60" t="str">
        <f>IF(P212&gt;0,IF(AZ212="+",(норми!$X$4)*(P212*G212),""),"")</f>
        <v/>
      </c>
      <c r="BB212" s="43"/>
      <c r="BC212" s="60" t="str">
        <f>IF(P212&gt;0,IF(BB212="+",(норми!$Z$4)*(P212*F212),""),"")</f>
        <v/>
      </c>
      <c r="BD212" s="61"/>
      <c r="BE212" s="60">
        <f t="shared" si="30"/>
        <v>0</v>
      </c>
      <c r="BF212" s="44">
        <f t="shared" si="31"/>
        <v>0</v>
      </c>
    </row>
    <row r="213" spans="1:58" hidden="1" outlineLevel="1" x14ac:dyDescent="0.2">
      <c r="A213" s="20">
        <v>92</v>
      </c>
      <c r="B213" s="21"/>
      <c r="C213" s="21"/>
      <c r="D213" s="48"/>
      <c r="E213" s="21"/>
      <c r="F213" s="21"/>
      <c r="G213" s="21"/>
      <c r="H213" s="21"/>
      <c r="I213" s="21"/>
      <c r="J213" s="20"/>
      <c r="K213" s="22"/>
      <c r="L213" s="22"/>
      <c r="M213" s="22"/>
      <c r="N213" s="22"/>
      <c r="O213" s="22"/>
      <c r="P213" s="21"/>
      <c r="Q213" s="22"/>
      <c r="R213" s="22"/>
      <c r="S213" s="22"/>
      <c r="T213" s="22"/>
      <c r="U213" s="22"/>
      <c r="V213" s="22"/>
      <c r="W213" s="22"/>
      <c r="X213" s="48"/>
      <c r="Y213" s="23"/>
      <c r="Z213" s="59">
        <f t="shared" si="32"/>
        <v>0</v>
      </c>
      <c r="AA213" s="60">
        <f t="shared" si="33"/>
        <v>0</v>
      </c>
      <c r="AB213" s="60">
        <f t="shared" si="34"/>
        <v>0</v>
      </c>
      <c r="AC213" s="60">
        <f t="shared" si="35"/>
        <v>0</v>
      </c>
      <c r="AD213" s="60">
        <f>IF(D213&lt;=4,O213+((O213*(норми!$E$6))/100),O213+((O213*(норми!$E$7))/100))</f>
        <v>0</v>
      </c>
      <c r="AE213" s="113">
        <f>IFERROR(IF(P213&gt;0,0,ROUNDUP(норми!$F$4*G213,0)),"")</f>
        <v>0</v>
      </c>
      <c r="AF213" s="61"/>
      <c r="AG213" s="61"/>
      <c r="AH213" s="61"/>
      <c r="AI213" s="60">
        <f>IF(X213&gt;0,(X213*(норми!$J$4*F213)),0)</f>
        <v>0</v>
      </c>
      <c r="AJ213" s="60">
        <f>IF(V213="фах",норми!$K$4*F213,0)</f>
        <v>0</v>
      </c>
      <c r="AK213" s="60">
        <f>IF(V213="заг",норми!$L$4*F213,0)</f>
        <v>0</v>
      </c>
      <c r="AL213" s="60">
        <f>IF(W213="фах",норми!$M$4*F213,0)</f>
        <v>0</v>
      </c>
      <c r="AM213" s="60">
        <f>IF(W213="заг",норми!$N$4*F213,0)</f>
        <v>0</v>
      </c>
      <c r="AN213" s="60">
        <f>IF(T213&gt;0,G213*норми!$O$4,0)</f>
        <v>0</v>
      </c>
      <c r="AO213" s="60">
        <f>IF(U213&gt;0,G213*норми!$P$4,0)</f>
        <v>0</v>
      </c>
      <c r="AP213" s="60">
        <f>IF(U213="е.п.",ROUNDUP(G213*норми!$Q$4,0),0)</f>
        <v>0</v>
      </c>
      <c r="AQ213" s="60">
        <f>IF(U213="е.у.",ROUNDUP(G213*норми!$R$4,0),0)</f>
        <v>0</v>
      </c>
      <c r="AR213" s="113">
        <f>IF(R213="дп/др.(б)",ROUNDUP((F213*норми!$S$4)+(((норми!$S$10+норми!$S$11)*норми!$S$9)*F213),0),0)</f>
        <v>0</v>
      </c>
      <c r="AS213" s="60">
        <f>IF(S213="аб",ROUNDUP((норми!$T$4*G213)+(норми!$S$11*(норми!$T$9*F213)),0),0)</f>
        <v>0</v>
      </c>
      <c r="AT213" s="113">
        <f>IF(R213="дп/др.(м)",ROUNDUP((F213*норми!$U$4)+(((норми!$U$10+норми!$U$11)*норми!$U$9)*F213),0),0)</f>
        <v>0</v>
      </c>
      <c r="AU213" s="60">
        <f>IF(S213="ам",ROUNDUP((норми!$V$4*G213)+(норми!$U$11*(норми!$V$9*F213)),0),0)</f>
        <v>0</v>
      </c>
      <c r="AV213" s="43"/>
      <c r="AW213" s="60" t="str">
        <f t="shared" si="29"/>
        <v/>
      </c>
      <c r="AX213" s="43"/>
      <c r="AY213" s="60" t="str">
        <f>IF(P213&gt;0,IF(AX213="+",(норми!$X$4)*(P213*G213),""),"")</f>
        <v/>
      </c>
      <c r="AZ213" s="43"/>
      <c r="BA213" s="60" t="str">
        <f>IF(P213&gt;0,IF(AZ213="+",(норми!$X$4)*(P213*G213),""),"")</f>
        <v/>
      </c>
      <c r="BB213" s="43"/>
      <c r="BC213" s="60" t="str">
        <f>IF(P213&gt;0,IF(BB213="+",(норми!$Z$4)*(P213*F213),""),"")</f>
        <v/>
      </c>
      <c r="BD213" s="61"/>
      <c r="BE213" s="60">
        <f t="shared" si="30"/>
        <v>0</v>
      </c>
      <c r="BF213" s="44">
        <f t="shared" si="31"/>
        <v>0</v>
      </c>
    </row>
    <row r="214" spans="1:58" hidden="1" outlineLevel="1" x14ac:dyDescent="0.2">
      <c r="A214" s="20">
        <v>93</v>
      </c>
      <c r="B214" s="21"/>
      <c r="C214" s="21"/>
      <c r="D214" s="48"/>
      <c r="E214" s="21"/>
      <c r="F214" s="21"/>
      <c r="G214" s="21"/>
      <c r="H214" s="21"/>
      <c r="I214" s="21"/>
      <c r="J214" s="20"/>
      <c r="K214" s="22"/>
      <c r="L214" s="22"/>
      <c r="M214" s="22"/>
      <c r="N214" s="22"/>
      <c r="O214" s="22"/>
      <c r="P214" s="21"/>
      <c r="Q214" s="22"/>
      <c r="R214" s="22"/>
      <c r="S214" s="22"/>
      <c r="T214" s="22"/>
      <c r="U214" s="22"/>
      <c r="V214" s="22"/>
      <c r="W214" s="22"/>
      <c r="X214" s="48"/>
      <c r="Y214" s="23"/>
      <c r="Z214" s="59">
        <f t="shared" si="32"/>
        <v>0</v>
      </c>
      <c r="AA214" s="60">
        <f t="shared" si="33"/>
        <v>0</v>
      </c>
      <c r="AB214" s="60">
        <f t="shared" si="34"/>
        <v>0</v>
      </c>
      <c r="AC214" s="60">
        <f t="shared" si="35"/>
        <v>0</v>
      </c>
      <c r="AD214" s="60">
        <f>IF(D214&lt;=4,O214+((O214*(норми!$E$6))/100),O214+((O214*(норми!$E$7))/100))</f>
        <v>0</v>
      </c>
      <c r="AE214" s="113">
        <f>IFERROR(IF(P214&gt;0,0,ROUNDUP(норми!$F$4*G214,0)),"")</f>
        <v>0</v>
      </c>
      <c r="AF214" s="61"/>
      <c r="AG214" s="61"/>
      <c r="AH214" s="61"/>
      <c r="AI214" s="60">
        <f>IF(X214&gt;0,(X214*(норми!$J$4*F214)),0)</f>
        <v>0</v>
      </c>
      <c r="AJ214" s="60">
        <f>IF(V214="фах",норми!$K$4*F214,0)</f>
        <v>0</v>
      </c>
      <c r="AK214" s="60">
        <f>IF(V214="заг",норми!$L$4*F214,0)</f>
        <v>0</v>
      </c>
      <c r="AL214" s="60">
        <f>IF(W214="фах",норми!$M$4*F214,0)</f>
        <v>0</v>
      </c>
      <c r="AM214" s="60">
        <f>IF(W214="заг",норми!$N$4*F214,0)</f>
        <v>0</v>
      </c>
      <c r="AN214" s="60">
        <f>IF(T214&gt;0,G214*норми!$O$4,0)</f>
        <v>0</v>
      </c>
      <c r="AO214" s="60">
        <f>IF(U214&gt;0,G214*норми!$P$4,0)</f>
        <v>0</v>
      </c>
      <c r="AP214" s="60">
        <f>IF(U214="е.п.",ROUNDUP(G214*норми!$Q$4,0),0)</f>
        <v>0</v>
      </c>
      <c r="AQ214" s="60">
        <f>IF(U214="е.у.",ROUNDUP(G214*норми!$R$4,0),0)</f>
        <v>0</v>
      </c>
      <c r="AR214" s="113">
        <f>IF(R214="дп/др.(б)",ROUNDUP((F214*норми!$S$4)+(((норми!$S$10+норми!$S$11)*норми!$S$9)*F214),0),0)</f>
        <v>0</v>
      </c>
      <c r="AS214" s="60">
        <f>IF(S214="аб",ROUNDUP((норми!$T$4*G214)+(норми!$S$11*(норми!$T$9*F214)),0),0)</f>
        <v>0</v>
      </c>
      <c r="AT214" s="113">
        <f>IF(R214="дп/др.(м)",ROUNDUP((F214*норми!$U$4)+(((норми!$U$10+норми!$U$11)*норми!$U$9)*F214),0),0)</f>
        <v>0</v>
      </c>
      <c r="AU214" s="60">
        <f>IF(S214="ам",ROUNDUP((норми!$V$4*G214)+(норми!$U$11*(норми!$V$9*F214)),0),0)</f>
        <v>0</v>
      </c>
      <c r="AV214" s="43"/>
      <c r="AW214" s="60" t="str">
        <f t="shared" si="29"/>
        <v/>
      </c>
      <c r="AX214" s="43"/>
      <c r="AY214" s="60" t="str">
        <f>IF(P214&gt;0,IF(AX214="+",(норми!$X$4)*(P214*G214),""),"")</f>
        <v/>
      </c>
      <c r="AZ214" s="43"/>
      <c r="BA214" s="60" t="str">
        <f>IF(P214&gt;0,IF(AZ214="+",(норми!$X$4)*(P214*G214),""),"")</f>
        <v/>
      </c>
      <c r="BB214" s="43"/>
      <c r="BC214" s="60" t="str">
        <f>IF(P214&gt;0,IF(BB214="+",(норми!$Z$4)*(P214*F214),""),"")</f>
        <v/>
      </c>
      <c r="BD214" s="61"/>
      <c r="BE214" s="60">
        <f t="shared" si="30"/>
        <v>0</v>
      </c>
      <c r="BF214" s="44">
        <f t="shared" si="31"/>
        <v>0</v>
      </c>
    </row>
    <row r="215" spans="1:58" hidden="1" outlineLevel="1" x14ac:dyDescent="0.2">
      <c r="A215" s="20">
        <v>94</v>
      </c>
      <c r="B215" s="21"/>
      <c r="C215" s="21"/>
      <c r="D215" s="48"/>
      <c r="E215" s="21"/>
      <c r="F215" s="21"/>
      <c r="G215" s="21"/>
      <c r="H215" s="21"/>
      <c r="I215" s="21"/>
      <c r="J215" s="20"/>
      <c r="K215" s="22"/>
      <c r="L215" s="22"/>
      <c r="M215" s="22"/>
      <c r="N215" s="22"/>
      <c r="O215" s="22"/>
      <c r="P215" s="21"/>
      <c r="Q215" s="22"/>
      <c r="R215" s="22"/>
      <c r="S215" s="22"/>
      <c r="T215" s="22"/>
      <c r="U215" s="22"/>
      <c r="V215" s="22"/>
      <c r="W215" s="22"/>
      <c r="X215" s="48"/>
      <c r="Y215" s="23"/>
      <c r="Z215" s="59">
        <f t="shared" si="32"/>
        <v>0</v>
      </c>
      <c r="AA215" s="60">
        <f t="shared" si="33"/>
        <v>0</v>
      </c>
      <c r="AB215" s="60">
        <f t="shared" si="34"/>
        <v>0</v>
      </c>
      <c r="AC215" s="60">
        <f t="shared" si="35"/>
        <v>0</v>
      </c>
      <c r="AD215" s="60">
        <f>IF(D215&lt;=4,O215+((O215*(норми!$E$6))/100),O215+((O215*(норми!$E$7))/100))</f>
        <v>0</v>
      </c>
      <c r="AE215" s="113">
        <f>IFERROR(IF(P215&gt;0,0,ROUNDUP(норми!$F$4*G215,0)),"")</f>
        <v>0</v>
      </c>
      <c r="AF215" s="61"/>
      <c r="AG215" s="61"/>
      <c r="AH215" s="61"/>
      <c r="AI215" s="60">
        <f>IF(X215&gt;0,(X215*(норми!$J$4*F215)),0)</f>
        <v>0</v>
      </c>
      <c r="AJ215" s="60">
        <f>IF(V215="фах",норми!$K$4*F215,0)</f>
        <v>0</v>
      </c>
      <c r="AK215" s="60">
        <f>IF(V215="заг",норми!$L$4*F215,0)</f>
        <v>0</v>
      </c>
      <c r="AL215" s="60">
        <f>IF(W215="фах",норми!$M$4*F215,0)</f>
        <v>0</v>
      </c>
      <c r="AM215" s="60">
        <f>IF(W215="заг",норми!$N$4*F215,0)</f>
        <v>0</v>
      </c>
      <c r="AN215" s="60">
        <f>IF(T215&gt;0,G215*норми!$O$4,0)</f>
        <v>0</v>
      </c>
      <c r="AO215" s="60">
        <f>IF(U215&gt;0,G215*норми!$P$4,0)</f>
        <v>0</v>
      </c>
      <c r="AP215" s="60">
        <f>IF(U215="е.п.",ROUNDUP(G215*норми!$Q$4,0),0)</f>
        <v>0</v>
      </c>
      <c r="AQ215" s="60">
        <f>IF(U215="е.у.",ROUNDUP(G215*норми!$R$4,0),0)</f>
        <v>0</v>
      </c>
      <c r="AR215" s="113">
        <f>IF(R215="дп/др.(б)",ROUNDUP((F215*норми!$S$4)+(((норми!$S$10+норми!$S$11)*норми!$S$9)*F215),0),0)</f>
        <v>0</v>
      </c>
      <c r="AS215" s="60">
        <f>IF(S215="аб",ROUNDUP((норми!$T$4*G215)+(норми!$S$11*(норми!$T$9*F215)),0),0)</f>
        <v>0</v>
      </c>
      <c r="AT215" s="113">
        <f>IF(R215="дп/др.(м)",ROUNDUP((F215*норми!$U$4)+(((норми!$U$10+норми!$U$11)*норми!$U$9)*F215),0),0)</f>
        <v>0</v>
      </c>
      <c r="AU215" s="60">
        <f>IF(S215="ам",ROUNDUP((норми!$V$4*G215)+(норми!$U$11*(норми!$V$9*F215)),0),0)</f>
        <v>0</v>
      </c>
      <c r="AV215" s="43"/>
      <c r="AW215" s="60" t="str">
        <f t="shared" si="29"/>
        <v/>
      </c>
      <c r="AX215" s="43"/>
      <c r="AY215" s="60" t="str">
        <f>IF(P215&gt;0,IF(AX215="+",(норми!$X$4)*(P215*G215),""),"")</f>
        <v/>
      </c>
      <c r="AZ215" s="43"/>
      <c r="BA215" s="60" t="str">
        <f>IF(P215&gt;0,IF(AZ215="+",(норми!$X$4)*(P215*G215),""),"")</f>
        <v/>
      </c>
      <c r="BB215" s="43"/>
      <c r="BC215" s="60" t="str">
        <f>IF(P215&gt;0,IF(BB215="+",(норми!$Z$4)*(P215*F215),""),"")</f>
        <v/>
      </c>
      <c r="BD215" s="61"/>
      <c r="BE215" s="60">
        <f t="shared" si="30"/>
        <v>0</v>
      </c>
      <c r="BF215" s="44">
        <f t="shared" si="31"/>
        <v>0</v>
      </c>
    </row>
    <row r="216" spans="1:58" hidden="1" outlineLevel="1" x14ac:dyDescent="0.2">
      <c r="A216" s="20">
        <v>95</v>
      </c>
      <c r="B216" s="21"/>
      <c r="C216" s="21"/>
      <c r="D216" s="48"/>
      <c r="E216" s="21"/>
      <c r="F216" s="21"/>
      <c r="G216" s="21"/>
      <c r="H216" s="21"/>
      <c r="I216" s="21"/>
      <c r="J216" s="20"/>
      <c r="K216" s="22"/>
      <c r="L216" s="22"/>
      <c r="M216" s="22"/>
      <c r="N216" s="22"/>
      <c r="O216" s="22"/>
      <c r="P216" s="21"/>
      <c r="Q216" s="22"/>
      <c r="R216" s="22"/>
      <c r="S216" s="22"/>
      <c r="T216" s="22"/>
      <c r="U216" s="22"/>
      <c r="V216" s="22"/>
      <c r="W216" s="22"/>
      <c r="X216" s="48"/>
      <c r="Y216" s="23"/>
      <c r="Z216" s="59">
        <f t="shared" si="32"/>
        <v>0</v>
      </c>
      <c r="AA216" s="60">
        <f t="shared" si="33"/>
        <v>0</v>
      </c>
      <c r="AB216" s="60">
        <f t="shared" si="34"/>
        <v>0</v>
      </c>
      <c r="AC216" s="60">
        <f t="shared" si="35"/>
        <v>0</v>
      </c>
      <c r="AD216" s="60">
        <f>IF(D216&lt;=4,O216+((O216*(норми!$E$6))/100),O216+((O216*(норми!$E$7))/100))</f>
        <v>0</v>
      </c>
      <c r="AE216" s="113">
        <f>IFERROR(IF(P216&gt;0,0,ROUNDUP(норми!$F$4*G216,0)),"")</f>
        <v>0</v>
      </c>
      <c r="AF216" s="61"/>
      <c r="AG216" s="61"/>
      <c r="AH216" s="61"/>
      <c r="AI216" s="60">
        <f>IF(X216&gt;0,(X216*(норми!$J$4*F216)),0)</f>
        <v>0</v>
      </c>
      <c r="AJ216" s="60">
        <f>IF(V216="фах",норми!$K$4*F216,0)</f>
        <v>0</v>
      </c>
      <c r="AK216" s="60">
        <f>IF(V216="заг",норми!$L$4*F216,0)</f>
        <v>0</v>
      </c>
      <c r="AL216" s="60">
        <f>IF(W216="фах",норми!$M$4*F216,0)</f>
        <v>0</v>
      </c>
      <c r="AM216" s="60">
        <f>IF(W216="заг",норми!$N$4*F216,0)</f>
        <v>0</v>
      </c>
      <c r="AN216" s="60">
        <f>IF(T216&gt;0,G216*норми!$O$4,0)</f>
        <v>0</v>
      </c>
      <c r="AO216" s="60">
        <f>IF(U216&gt;0,G216*норми!$P$4,0)</f>
        <v>0</v>
      </c>
      <c r="AP216" s="60">
        <f>IF(U216="е.п.",ROUNDUP(G216*норми!$Q$4,0),0)</f>
        <v>0</v>
      </c>
      <c r="AQ216" s="60">
        <f>IF(U216="е.у.",ROUNDUP(G216*норми!$R$4,0),0)</f>
        <v>0</v>
      </c>
      <c r="AR216" s="113">
        <f>IF(R216="дп/др.(б)",ROUNDUP((F216*норми!$S$4)+(((норми!$S$10+норми!$S$11)*норми!$S$9)*F216),0),0)</f>
        <v>0</v>
      </c>
      <c r="AS216" s="60">
        <f>IF(S216="аб",ROUNDUP((норми!$T$4*G216)+(норми!$S$11*(норми!$T$9*F216)),0),0)</f>
        <v>0</v>
      </c>
      <c r="AT216" s="113">
        <f>IF(R216="дп/др.(м)",ROUNDUP((F216*норми!$U$4)+(((норми!$U$10+норми!$U$11)*норми!$U$9)*F216),0),0)</f>
        <v>0</v>
      </c>
      <c r="AU216" s="60">
        <f>IF(S216="ам",ROUNDUP((норми!$V$4*G216)+(норми!$U$11*(норми!$V$9*F216)),0),0)</f>
        <v>0</v>
      </c>
      <c r="AV216" s="43"/>
      <c r="AW216" s="60" t="str">
        <f t="shared" si="29"/>
        <v/>
      </c>
      <c r="AX216" s="43"/>
      <c r="AY216" s="60" t="str">
        <f>IF(P216&gt;0,IF(AX216="+",(норми!$X$4)*(P216*G216),""),"")</f>
        <v/>
      </c>
      <c r="AZ216" s="43"/>
      <c r="BA216" s="60" t="str">
        <f>IF(P216&gt;0,IF(AZ216="+",(норми!$X$4)*(P216*G216),""),"")</f>
        <v/>
      </c>
      <c r="BB216" s="43"/>
      <c r="BC216" s="60" t="str">
        <f>IF(P216&gt;0,IF(BB216="+",(норми!$Z$4)*(P216*F216),""),"")</f>
        <v/>
      </c>
      <c r="BD216" s="61"/>
      <c r="BE216" s="60">
        <f t="shared" si="30"/>
        <v>0</v>
      </c>
      <c r="BF216" s="44">
        <f t="shared" si="31"/>
        <v>0</v>
      </c>
    </row>
    <row r="217" spans="1:58" hidden="1" outlineLevel="1" x14ac:dyDescent="0.2">
      <c r="A217" s="20">
        <v>96</v>
      </c>
      <c r="B217" s="21"/>
      <c r="C217" s="21"/>
      <c r="D217" s="48"/>
      <c r="E217" s="21"/>
      <c r="F217" s="21"/>
      <c r="G217" s="21"/>
      <c r="H217" s="21"/>
      <c r="I217" s="21"/>
      <c r="J217" s="20"/>
      <c r="K217" s="22"/>
      <c r="L217" s="22"/>
      <c r="M217" s="22"/>
      <c r="N217" s="22"/>
      <c r="O217" s="22"/>
      <c r="P217" s="21"/>
      <c r="Q217" s="22"/>
      <c r="R217" s="22"/>
      <c r="S217" s="22"/>
      <c r="T217" s="22"/>
      <c r="U217" s="22"/>
      <c r="V217" s="22"/>
      <c r="W217" s="22"/>
      <c r="X217" s="48"/>
      <c r="Y217" s="23"/>
      <c r="Z217" s="59">
        <f t="shared" si="32"/>
        <v>0</v>
      </c>
      <c r="AA217" s="60">
        <f t="shared" si="33"/>
        <v>0</v>
      </c>
      <c r="AB217" s="60">
        <f t="shared" si="34"/>
        <v>0</v>
      </c>
      <c r="AC217" s="60">
        <f t="shared" si="35"/>
        <v>0</v>
      </c>
      <c r="AD217" s="60">
        <f>IF(D217&lt;=4,O217+((O217*(норми!$E$6))/100),O217+((O217*(норми!$E$7))/100))</f>
        <v>0</v>
      </c>
      <c r="AE217" s="113">
        <f>IFERROR(IF(P217&gt;0,0,ROUNDUP(норми!$F$4*G217,0)),"")</f>
        <v>0</v>
      </c>
      <c r="AF217" s="61"/>
      <c r="AG217" s="61"/>
      <c r="AH217" s="61"/>
      <c r="AI217" s="60">
        <f>IF(X217&gt;0,(X217*(норми!$J$4*F217)),0)</f>
        <v>0</v>
      </c>
      <c r="AJ217" s="60">
        <f>IF(V217="фах",норми!$K$4*F217,0)</f>
        <v>0</v>
      </c>
      <c r="AK217" s="60">
        <f>IF(V217="заг",норми!$L$4*F217,0)</f>
        <v>0</v>
      </c>
      <c r="AL217" s="60">
        <f>IF(W217="фах",норми!$M$4*F217,0)</f>
        <v>0</v>
      </c>
      <c r="AM217" s="60">
        <f>IF(W217="заг",норми!$N$4*F217,0)</f>
        <v>0</v>
      </c>
      <c r="AN217" s="60">
        <f>IF(T217&gt;0,G217*норми!$O$4,0)</f>
        <v>0</v>
      </c>
      <c r="AO217" s="60">
        <f>IF(U217&gt;0,G217*норми!$P$4,0)</f>
        <v>0</v>
      </c>
      <c r="AP217" s="60">
        <f>IF(U217="е.п.",ROUNDUP(G217*норми!$Q$4,0),0)</f>
        <v>0</v>
      </c>
      <c r="AQ217" s="60">
        <f>IF(U217="е.у.",ROUNDUP(G217*норми!$R$4,0),0)</f>
        <v>0</v>
      </c>
      <c r="AR217" s="113">
        <f>IF(R217="дп/др.(б)",ROUNDUP((F217*норми!$S$4)+(((норми!$S$10+норми!$S$11)*норми!$S$9)*F217),0),0)</f>
        <v>0</v>
      </c>
      <c r="AS217" s="60">
        <f>IF(S217="аб",ROUNDUP((норми!$T$4*G217)+(норми!$S$11*(норми!$T$9*F217)),0),0)</f>
        <v>0</v>
      </c>
      <c r="AT217" s="113">
        <f>IF(R217="дп/др.(м)",ROUNDUP((F217*норми!$U$4)+(((норми!$U$10+норми!$U$11)*норми!$U$9)*F217),0),0)</f>
        <v>0</v>
      </c>
      <c r="AU217" s="60">
        <f>IF(S217="ам",ROUNDUP((норми!$V$4*G217)+(норми!$U$11*(норми!$V$9*F217)),0),0)</f>
        <v>0</v>
      </c>
      <c r="AV217" s="43"/>
      <c r="AW217" s="60" t="str">
        <f t="shared" si="29"/>
        <v/>
      </c>
      <c r="AX217" s="43"/>
      <c r="AY217" s="60" t="str">
        <f>IF(P217&gt;0,IF(AX217="+",(норми!$X$4)*(P217*G217),""),"")</f>
        <v/>
      </c>
      <c r="AZ217" s="43"/>
      <c r="BA217" s="60" t="str">
        <f>IF(P217&gt;0,IF(AZ217="+",(норми!$X$4)*(P217*G217),""),"")</f>
        <v/>
      </c>
      <c r="BB217" s="43"/>
      <c r="BC217" s="60" t="str">
        <f>IF(P217&gt;0,IF(BB217="+",(норми!$Z$4)*(P217*F217),""),"")</f>
        <v/>
      </c>
      <c r="BD217" s="61"/>
      <c r="BE217" s="60">
        <f t="shared" si="30"/>
        <v>0</v>
      </c>
      <c r="BF217" s="44">
        <f t="shared" si="31"/>
        <v>0</v>
      </c>
    </row>
    <row r="218" spans="1:58" hidden="1" outlineLevel="1" x14ac:dyDescent="0.2">
      <c r="A218" s="20">
        <v>97</v>
      </c>
      <c r="B218" s="21"/>
      <c r="C218" s="21"/>
      <c r="D218" s="48"/>
      <c r="E218" s="21"/>
      <c r="F218" s="21"/>
      <c r="G218" s="21"/>
      <c r="H218" s="21"/>
      <c r="I218" s="21"/>
      <c r="J218" s="20"/>
      <c r="K218" s="22"/>
      <c r="L218" s="22"/>
      <c r="M218" s="22"/>
      <c r="N218" s="22"/>
      <c r="O218" s="22"/>
      <c r="P218" s="21"/>
      <c r="Q218" s="22"/>
      <c r="R218" s="22"/>
      <c r="S218" s="22"/>
      <c r="T218" s="22"/>
      <c r="U218" s="22"/>
      <c r="V218" s="22"/>
      <c r="W218" s="22"/>
      <c r="X218" s="48"/>
      <c r="Y218" s="23"/>
      <c r="Z218" s="59">
        <f t="shared" si="32"/>
        <v>0</v>
      </c>
      <c r="AA218" s="60">
        <f t="shared" si="33"/>
        <v>0</v>
      </c>
      <c r="AB218" s="60">
        <f t="shared" si="34"/>
        <v>0</v>
      </c>
      <c r="AC218" s="60">
        <f t="shared" si="35"/>
        <v>0</v>
      </c>
      <c r="AD218" s="60">
        <f>IF(D218&lt;=4,O218+((O218*(норми!$E$6))/100),O218+((O218*(норми!$E$7))/100))</f>
        <v>0</v>
      </c>
      <c r="AE218" s="113">
        <f>IFERROR(IF(P218&gt;0,0,ROUNDUP(норми!$F$4*G218,0)),"")</f>
        <v>0</v>
      </c>
      <c r="AF218" s="61"/>
      <c r="AG218" s="61"/>
      <c r="AH218" s="61"/>
      <c r="AI218" s="60">
        <f>IF(X218&gt;0,(X218*(норми!$J$4*F218)),0)</f>
        <v>0</v>
      </c>
      <c r="AJ218" s="60">
        <f>IF(V218="фах",норми!$K$4*F218,0)</f>
        <v>0</v>
      </c>
      <c r="AK218" s="60">
        <f>IF(V218="заг",норми!$L$4*F218,0)</f>
        <v>0</v>
      </c>
      <c r="AL218" s="60">
        <f>IF(W218="фах",норми!$M$4*F218,0)</f>
        <v>0</v>
      </c>
      <c r="AM218" s="60">
        <f>IF(W218="заг",норми!$N$4*F218,0)</f>
        <v>0</v>
      </c>
      <c r="AN218" s="60">
        <f>IF(T218&gt;0,G218*норми!$O$4,0)</f>
        <v>0</v>
      </c>
      <c r="AO218" s="60">
        <f>IF(U218&gt;0,G218*норми!$P$4,0)</f>
        <v>0</v>
      </c>
      <c r="AP218" s="60">
        <f>IF(U218="е.п.",ROUNDUP(G218*норми!$Q$4,0),0)</f>
        <v>0</v>
      </c>
      <c r="AQ218" s="60">
        <f>IF(U218="е.у.",ROUNDUP(G218*норми!$R$4,0),0)</f>
        <v>0</v>
      </c>
      <c r="AR218" s="113">
        <f>IF(R218="дп/др.(б)",ROUNDUP((F218*норми!$S$4)+(((норми!$S$10+норми!$S$11)*норми!$S$9)*F218),0),0)</f>
        <v>0</v>
      </c>
      <c r="AS218" s="60">
        <f>IF(S218="аб",ROUNDUP((норми!$T$4*G218)+(норми!$S$11*(норми!$T$9*F218)),0),0)</f>
        <v>0</v>
      </c>
      <c r="AT218" s="113">
        <f>IF(R218="дп/др.(м)",ROUNDUP((F218*норми!$U$4)+(((норми!$U$10+норми!$U$11)*норми!$U$9)*F218),0),0)</f>
        <v>0</v>
      </c>
      <c r="AU218" s="60">
        <f>IF(S218="ам",ROUNDUP((норми!$V$4*G218)+(норми!$U$11*(норми!$V$9*F218)),0),0)</f>
        <v>0</v>
      </c>
      <c r="AV218" s="43"/>
      <c r="AW218" s="60" t="str">
        <f t="shared" si="29"/>
        <v/>
      </c>
      <c r="AX218" s="43"/>
      <c r="AY218" s="60" t="str">
        <f>IF(P218&gt;0,IF(AX218="+",(норми!$X$4)*(P218*G218),""),"")</f>
        <v/>
      </c>
      <c r="AZ218" s="43"/>
      <c r="BA218" s="60" t="str">
        <f>IF(P218&gt;0,IF(AZ218="+",(норми!$X$4)*(P218*G218),""),"")</f>
        <v/>
      </c>
      <c r="BB218" s="43"/>
      <c r="BC218" s="60" t="str">
        <f>IF(P218&gt;0,IF(BB218="+",(норми!$Z$4)*(P218*F218),""),"")</f>
        <v/>
      </c>
      <c r="BD218" s="61"/>
      <c r="BE218" s="60">
        <f t="shared" si="30"/>
        <v>0</v>
      </c>
      <c r="BF218" s="44">
        <f t="shared" ref="BF218:BF221" si="36">IFERROR(SUM(Z218:BE218),"")</f>
        <v>0</v>
      </c>
    </row>
    <row r="219" spans="1:58" hidden="1" outlineLevel="1" x14ac:dyDescent="0.2">
      <c r="A219" s="20">
        <v>98</v>
      </c>
      <c r="B219" s="21"/>
      <c r="C219" s="21"/>
      <c r="D219" s="48"/>
      <c r="E219" s="21"/>
      <c r="F219" s="21"/>
      <c r="G219" s="21"/>
      <c r="H219" s="21"/>
      <c r="I219" s="21"/>
      <c r="J219" s="20"/>
      <c r="K219" s="22"/>
      <c r="L219" s="22"/>
      <c r="M219" s="22"/>
      <c r="N219" s="22"/>
      <c r="O219" s="22"/>
      <c r="P219" s="21"/>
      <c r="Q219" s="22"/>
      <c r="R219" s="22"/>
      <c r="S219" s="22"/>
      <c r="T219" s="22"/>
      <c r="U219" s="22"/>
      <c r="V219" s="22"/>
      <c r="W219" s="22"/>
      <c r="X219" s="48"/>
      <c r="Y219" s="23"/>
      <c r="Z219" s="59">
        <f t="shared" si="32"/>
        <v>0</v>
      </c>
      <c r="AA219" s="60">
        <f t="shared" si="33"/>
        <v>0</v>
      </c>
      <c r="AB219" s="60">
        <f t="shared" si="34"/>
        <v>0</v>
      </c>
      <c r="AC219" s="60">
        <f t="shared" si="35"/>
        <v>0</v>
      </c>
      <c r="AD219" s="60">
        <f>IF(D219&lt;=4,O219+((O219*(норми!$E$6))/100),O219+((O219*(норми!$E$7))/100))</f>
        <v>0</v>
      </c>
      <c r="AE219" s="113">
        <f>IFERROR(IF(P219&gt;0,0,ROUNDUP(норми!$F$4*G219,0)),"")</f>
        <v>0</v>
      </c>
      <c r="AF219" s="61"/>
      <c r="AG219" s="61"/>
      <c r="AH219" s="61"/>
      <c r="AI219" s="60">
        <f>IF(X219&gt;0,(X219*(норми!$J$4*F219)),0)</f>
        <v>0</v>
      </c>
      <c r="AJ219" s="60">
        <f>IF(V219="фах",норми!$K$4*F219,0)</f>
        <v>0</v>
      </c>
      <c r="AK219" s="60">
        <f>IF(V219="заг",норми!$L$4*F219,0)</f>
        <v>0</v>
      </c>
      <c r="AL219" s="60">
        <f>IF(W219="фах",норми!$M$4*F219,0)</f>
        <v>0</v>
      </c>
      <c r="AM219" s="60">
        <f>IF(W219="заг",норми!$N$4*F219,0)</f>
        <v>0</v>
      </c>
      <c r="AN219" s="60">
        <f>IF(T219&gt;0,G219*норми!$O$4,0)</f>
        <v>0</v>
      </c>
      <c r="AO219" s="60">
        <f>IF(U219&gt;0,G219*норми!$P$4,0)</f>
        <v>0</v>
      </c>
      <c r="AP219" s="60">
        <f>IF(U219="е.п.",ROUNDUP(G219*норми!$Q$4,0),0)</f>
        <v>0</v>
      </c>
      <c r="AQ219" s="60">
        <f>IF(U219="е.у.",ROUNDUP(G219*норми!$R$4,0),0)</f>
        <v>0</v>
      </c>
      <c r="AR219" s="113">
        <f>IF(R219="дп/др.(б)",ROUNDUP((F219*норми!$S$4)+(((норми!$S$10+норми!$S$11)*норми!$S$9)*F219),0),0)</f>
        <v>0</v>
      </c>
      <c r="AS219" s="60">
        <f>IF(S219="аб",ROUNDUP((норми!$T$4*G219)+(норми!$S$11*(норми!$T$9*F219)),0),0)</f>
        <v>0</v>
      </c>
      <c r="AT219" s="113">
        <f>IF(R219="дп/др.(м)",ROUNDUP((F219*норми!$U$4)+(((норми!$U$10+норми!$U$11)*норми!$U$9)*F219),0),0)</f>
        <v>0</v>
      </c>
      <c r="AU219" s="60">
        <f>IF(S219="ам",ROUNDUP((норми!$V$4*G219)+(норми!$U$11*(норми!$V$9*F219)),0),0)</f>
        <v>0</v>
      </c>
      <c r="AV219" s="43"/>
      <c r="AW219" s="60" t="str">
        <f t="shared" si="29"/>
        <v/>
      </c>
      <c r="AX219" s="43"/>
      <c r="AY219" s="60" t="str">
        <f>IF(P219&gt;0,IF(AX219="+",(норми!$X$4)*(P219*G219),""),"")</f>
        <v/>
      </c>
      <c r="AZ219" s="43"/>
      <c r="BA219" s="60" t="str">
        <f>IF(P219&gt;0,IF(AZ219="+",(норми!$X$4)*(P219*G219),""),"")</f>
        <v/>
      </c>
      <c r="BB219" s="43"/>
      <c r="BC219" s="60" t="str">
        <f>IF(P219&gt;0,IF(BB219="+",(норми!$Z$4)*(P219*F219),""),"")</f>
        <v/>
      </c>
      <c r="BD219" s="61"/>
      <c r="BE219" s="60">
        <f t="shared" si="30"/>
        <v>0</v>
      </c>
      <c r="BF219" s="44">
        <f t="shared" si="36"/>
        <v>0</v>
      </c>
    </row>
    <row r="220" spans="1:58" hidden="1" outlineLevel="1" x14ac:dyDescent="0.2">
      <c r="A220" s="20">
        <v>99</v>
      </c>
      <c r="B220" s="21"/>
      <c r="C220" s="21"/>
      <c r="D220" s="48"/>
      <c r="E220" s="21"/>
      <c r="F220" s="21"/>
      <c r="G220" s="21"/>
      <c r="H220" s="21"/>
      <c r="I220" s="21"/>
      <c r="J220" s="20"/>
      <c r="K220" s="22"/>
      <c r="L220" s="22"/>
      <c r="M220" s="22"/>
      <c r="N220" s="22"/>
      <c r="O220" s="22"/>
      <c r="P220" s="21"/>
      <c r="Q220" s="22"/>
      <c r="R220" s="22"/>
      <c r="S220" s="22"/>
      <c r="T220" s="22"/>
      <c r="U220" s="22"/>
      <c r="V220" s="22"/>
      <c r="W220" s="22"/>
      <c r="X220" s="48"/>
      <c r="Y220" s="23"/>
      <c r="Z220" s="59">
        <f t="shared" si="32"/>
        <v>0</v>
      </c>
      <c r="AA220" s="60">
        <f t="shared" si="33"/>
        <v>0</v>
      </c>
      <c r="AB220" s="60">
        <f t="shared" si="34"/>
        <v>0</v>
      </c>
      <c r="AC220" s="60">
        <f t="shared" si="35"/>
        <v>0</v>
      </c>
      <c r="AD220" s="60">
        <f>IF(D220&lt;=4,O220+((O220*(норми!$E$6))/100),O220+((O220*(норми!$E$7))/100))</f>
        <v>0</v>
      </c>
      <c r="AE220" s="113">
        <f>IFERROR(IF(P220&gt;0,0,ROUNDUP(норми!$F$4*G220,0)),"")</f>
        <v>0</v>
      </c>
      <c r="AF220" s="61"/>
      <c r="AG220" s="61"/>
      <c r="AH220" s="61"/>
      <c r="AI220" s="60">
        <f>IF(X220&gt;0,(X220*(норми!$J$4*F220)),0)</f>
        <v>0</v>
      </c>
      <c r="AJ220" s="60">
        <f>IF(V220="фах",норми!$K$4*F220,0)</f>
        <v>0</v>
      </c>
      <c r="AK220" s="60">
        <f>IF(V220="заг",норми!$L$4*F220,0)</f>
        <v>0</v>
      </c>
      <c r="AL220" s="60">
        <f>IF(W220="фах",норми!$M$4*F220,0)</f>
        <v>0</v>
      </c>
      <c r="AM220" s="60">
        <f>IF(W220="заг",норми!$N$4*F220,0)</f>
        <v>0</v>
      </c>
      <c r="AN220" s="60">
        <f>IF(T220&gt;0,G220*норми!$O$4,0)</f>
        <v>0</v>
      </c>
      <c r="AO220" s="60">
        <f>IF(U220&gt;0,G220*норми!$P$4,0)</f>
        <v>0</v>
      </c>
      <c r="AP220" s="60">
        <f>IF(U220="е.п.",ROUNDUP(G220*норми!$Q$4,0),0)</f>
        <v>0</v>
      </c>
      <c r="AQ220" s="60">
        <f>IF(U220="е.у.",ROUNDUP(G220*норми!$R$4,0),0)</f>
        <v>0</v>
      </c>
      <c r="AR220" s="113">
        <f>IF(R220="дп/др.(б)",ROUNDUP((F220*норми!$S$4)+(((норми!$S$10+норми!$S$11)*норми!$S$9)*F220),0),0)</f>
        <v>0</v>
      </c>
      <c r="AS220" s="60">
        <f>IF(S220="аб",ROUNDUP((норми!$T$4*G220)+(норми!$S$11*(норми!$T$9*F220)),0),0)</f>
        <v>0</v>
      </c>
      <c r="AT220" s="113">
        <f>IF(R220="дп/др.(м)",ROUNDUP((F220*норми!$U$4)+(((норми!$U$10+норми!$U$11)*норми!$U$9)*F220),0),0)</f>
        <v>0</v>
      </c>
      <c r="AU220" s="60">
        <f>IF(S220="ам",ROUNDUP((норми!$V$4*G220)+(норми!$U$11*(норми!$V$9*F220)),0),0)</f>
        <v>0</v>
      </c>
      <c r="AV220" s="43"/>
      <c r="AW220" s="60" t="str">
        <f t="shared" si="29"/>
        <v/>
      </c>
      <c r="AX220" s="43"/>
      <c r="AY220" s="60" t="str">
        <f>IF(P220&gt;0,IF(AX220="+",(норми!$X$4)*(P220*G220),""),"")</f>
        <v/>
      </c>
      <c r="AZ220" s="43"/>
      <c r="BA220" s="60" t="str">
        <f>IF(P220&gt;0,IF(AZ220="+",(норми!$X$4)*(P220*G220),""),"")</f>
        <v/>
      </c>
      <c r="BB220" s="43"/>
      <c r="BC220" s="60" t="str">
        <f>IF(P220&gt;0,IF(BB220="+",(норми!$Z$4)*(P220*F220),""),"")</f>
        <v/>
      </c>
      <c r="BD220" s="61"/>
      <c r="BE220" s="60">
        <f t="shared" si="30"/>
        <v>0</v>
      </c>
      <c r="BF220" s="44">
        <f t="shared" si="36"/>
        <v>0</v>
      </c>
    </row>
    <row r="221" spans="1:58" ht="12.75" hidden="1" outlineLevel="1" thickBot="1" x14ac:dyDescent="0.25">
      <c r="A221" s="24">
        <v>100</v>
      </c>
      <c r="B221" s="21"/>
      <c r="C221" s="21"/>
      <c r="D221" s="48"/>
      <c r="E221" s="21"/>
      <c r="F221" s="21"/>
      <c r="G221" s="21"/>
      <c r="H221" s="21"/>
      <c r="I221" s="21"/>
      <c r="J221" s="20"/>
      <c r="K221" s="22"/>
      <c r="L221" s="22"/>
      <c r="M221" s="22"/>
      <c r="N221" s="22"/>
      <c r="O221" s="22"/>
      <c r="P221" s="21"/>
      <c r="Q221" s="22"/>
      <c r="R221" s="22"/>
      <c r="S221" s="22"/>
      <c r="T221" s="22"/>
      <c r="U221" s="22"/>
      <c r="V221" s="22"/>
      <c r="W221" s="22"/>
      <c r="X221" s="48"/>
      <c r="Y221" s="23"/>
      <c r="Z221" s="59">
        <f t="shared" si="32"/>
        <v>0</v>
      </c>
      <c r="AA221" s="60">
        <f t="shared" si="33"/>
        <v>0</v>
      </c>
      <c r="AB221" s="60">
        <f t="shared" si="34"/>
        <v>0</v>
      </c>
      <c r="AC221" s="60">
        <f t="shared" si="35"/>
        <v>0</v>
      </c>
      <c r="AD221" s="60">
        <f>IF(D221&lt;=4,O221+((O221*(норми!$E$6))/100),O221+((O221*(норми!$E$7))/100))</f>
        <v>0</v>
      </c>
      <c r="AE221" s="113">
        <f>IFERROR(IF(P221&gt;0,0,ROUNDUP(норми!$F$4*G221,0)),"")</f>
        <v>0</v>
      </c>
      <c r="AF221" s="61"/>
      <c r="AG221" s="61"/>
      <c r="AH221" s="61"/>
      <c r="AI221" s="60">
        <f>IF(X221&gt;0,(X221*(норми!$J$4*F221)),0)</f>
        <v>0</v>
      </c>
      <c r="AJ221" s="60">
        <f>IF(V221="фах",норми!$K$4*F221,0)</f>
        <v>0</v>
      </c>
      <c r="AK221" s="60">
        <f>IF(V221="заг",норми!$L$4*F221,0)</f>
        <v>0</v>
      </c>
      <c r="AL221" s="60">
        <f>IF(W221="фах",норми!$M$4*F221,0)</f>
        <v>0</v>
      </c>
      <c r="AM221" s="60">
        <f>IF(W221="заг",норми!$N$4*F221,0)</f>
        <v>0</v>
      </c>
      <c r="AN221" s="60">
        <f>IF(T221&gt;0,G221*норми!$O$4,0)</f>
        <v>0</v>
      </c>
      <c r="AO221" s="60">
        <f>IF(U221&gt;0,G221*норми!$P$4,0)</f>
        <v>0</v>
      </c>
      <c r="AP221" s="60">
        <f>IF(U221="е.п.",ROUNDUP(G221*норми!$Q$4,0),0)</f>
        <v>0</v>
      </c>
      <c r="AQ221" s="60">
        <f>IF(U221="е.у.",ROUNDUP(G221*норми!$R$4,0),0)</f>
        <v>0</v>
      </c>
      <c r="AR221" s="113">
        <f>IF(R221="дп/др.(б)",ROUNDUP((F221*норми!$S$4)+(((норми!$S$10+норми!$S$11)*норми!$S$9)*F221),0),0)</f>
        <v>0</v>
      </c>
      <c r="AS221" s="60">
        <f>IF(S221="аб",ROUNDUP((норми!$T$4*G221)+(норми!$S$11*(норми!$T$9*F221)),0),0)</f>
        <v>0</v>
      </c>
      <c r="AT221" s="113">
        <f>IF(R221="дп/др.(м)",ROUNDUP((F221*норми!$U$4)+(((норми!$U$10+норми!$U$11)*норми!$U$9)*F221),0),0)</f>
        <v>0</v>
      </c>
      <c r="AU221" s="60">
        <f>IF(S221="ам",ROUNDUP((норми!$V$4*G221)+(норми!$U$11*(норми!$V$9*F221)),0),0)</f>
        <v>0</v>
      </c>
      <c r="AV221" s="43"/>
      <c r="AW221" s="60" t="str">
        <f t="shared" si="29"/>
        <v/>
      </c>
      <c r="AX221" s="43"/>
      <c r="AY221" s="60" t="str">
        <f>IF(P221&gt;0,IF(AX221="+",(норми!$X$4)*(P221*G221),""),"")</f>
        <v/>
      </c>
      <c r="AZ221" s="43"/>
      <c r="BA221" s="60" t="str">
        <f>IF(P221&gt;0,IF(AZ221="+",(норми!$X$4)*(P221*G221),""),"")</f>
        <v/>
      </c>
      <c r="BB221" s="43"/>
      <c r="BC221" s="60" t="str">
        <f>IF(P221&gt;0,IF(BB221="+",(норми!$Z$4)*(P221*F221),""),"")</f>
        <v/>
      </c>
      <c r="BD221" s="61"/>
      <c r="BE221" s="60">
        <f t="shared" si="30"/>
        <v>0</v>
      </c>
      <c r="BF221" s="44">
        <f t="shared" si="36"/>
        <v>0</v>
      </c>
    </row>
    <row r="222" spans="1:58" s="32" customFormat="1" ht="13.5" collapsed="1" thickTop="1" thickBot="1" x14ac:dyDescent="0.25">
      <c r="A222" s="67"/>
      <c r="B222" s="41" t="s">
        <v>41</v>
      </c>
      <c r="C222" s="30"/>
      <c r="D222" s="30"/>
      <c r="E222" s="30"/>
      <c r="F222" s="47">
        <f>SUBTOTAL(109,F$122:F$221)</f>
        <v>10</v>
      </c>
      <c r="G222" s="47">
        <f t="shared" ref="G222:H222" si="37">SUBTOTAL(109,G$122:G$221)</f>
        <v>1</v>
      </c>
      <c r="H222" s="47">
        <f t="shared" si="37"/>
        <v>1</v>
      </c>
      <c r="I222" s="47">
        <f>SUBTOTAL(109,I$122:I$221)</f>
        <v>1</v>
      </c>
      <c r="J222" s="46">
        <f>SUBTOTAL(109,J$122:J$221)</f>
        <v>120</v>
      </c>
      <c r="K222" s="47">
        <f>SUBTOTAL(109,K$122:K$221)</f>
        <v>14</v>
      </c>
      <c r="L222" s="47">
        <f t="shared" ref="L222:O222" si="38">SUBTOTAL(109,L$122:L$221)</f>
        <v>14</v>
      </c>
      <c r="M222" s="47">
        <f t="shared" si="38"/>
        <v>14</v>
      </c>
      <c r="N222" s="47">
        <f t="shared" si="38"/>
        <v>14</v>
      </c>
      <c r="O222" s="47">
        <f t="shared" si="38"/>
        <v>14</v>
      </c>
      <c r="P222" s="65" t="str">
        <f>(SUBTOTAL(109,P$122:P$221))&amp;"т"</f>
        <v>2т</v>
      </c>
      <c r="Q222" s="65">
        <f>SUBTOTAL(109,Q$122:Q$221)</f>
        <v>0</v>
      </c>
      <c r="R222" s="66">
        <f>(COUNTIF(R122:R221,"дп/др.(б)"))+(COUNTIF(R122:R221,"дп/др.(м)"))</f>
        <v>1</v>
      </c>
      <c r="S222" s="66">
        <f>(COUNTIF(S122:S221,"аб"))+(COUNTIF(S122:S221,"ам"))</f>
        <v>1</v>
      </c>
      <c r="T222" s="66">
        <f>(COUNTIF(T122:T221,"з."))+(COUNTIF(T122:T221,"д.з."))</f>
        <v>1</v>
      </c>
      <c r="U222" s="66">
        <f>(COUNTIF(U122:U221,"е.п."))+(COUNTIF(U122:U221,"е.у."))</f>
        <v>1</v>
      </c>
      <c r="V222" s="66">
        <f>(COUNTIF(V122:V221,"фах"))+(COUNTIF(V122:V221,"заг"))</f>
        <v>1</v>
      </c>
      <c r="W222" s="66">
        <f>(COUNTIF(W122:W221,"фах"))+(COUNTIF(W122:W221,"заг"))</f>
        <v>1</v>
      </c>
      <c r="X222" s="65">
        <f>SUBTOTAL(109,X$122:X$221)</f>
        <v>1</v>
      </c>
      <c r="Y222" s="31">
        <f t="shared" ref="Y222:BF222" si="39">SUM(Y122:Y221)</f>
        <v>0</v>
      </c>
      <c r="Z222" s="46">
        <f t="shared" si="39"/>
        <v>14</v>
      </c>
      <c r="AA222" s="47">
        <f t="shared" si="39"/>
        <v>14</v>
      </c>
      <c r="AB222" s="47">
        <f t="shared" si="39"/>
        <v>14</v>
      </c>
      <c r="AC222" s="47">
        <f t="shared" si="39"/>
        <v>14</v>
      </c>
      <c r="AD222" s="47">
        <f t="shared" ref="AD222" si="40">SUM(AD122:AD221)</f>
        <v>15.4</v>
      </c>
      <c r="AE222" s="47">
        <f t="shared" si="39"/>
        <v>0</v>
      </c>
      <c r="AF222" s="47">
        <f t="shared" si="39"/>
        <v>0</v>
      </c>
      <c r="AG222" s="47">
        <f t="shared" si="39"/>
        <v>0</v>
      </c>
      <c r="AH222" s="47">
        <f t="shared" si="39"/>
        <v>0</v>
      </c>
      <c r="AI222" s="47">
        <f t="shared" si="39"/>
        <v>2.5</v>
      </c>
      <c r="AJ222" s="47">
        <f t="shared" si="39"/>
        <v>30</v>
      </c>
      <c r="AK222" s="47">
        <f t="shared" si="39"/>
        <v>0</v>
      </c>
      <c r="AL222" s="47">
        <f t="shared" si="39"/>
        <v>20</v>
      </c>
      <c r="AM222" s="47">
        <f t="shared" si="39"/>
        <v>0</v>
      </c>
      <c r="AN222" s="47">
        <f t="shared" si="39"/>
        <v>2</v>
      </c>
      <c r="AO222" s="47">
        <f t="shared" si="39"/>
        <v>2</v>
      </c>
      <c r="AP222" s="47">
        <f t="shared" si="39"/>
        <v>3</v>
      </c>
      <c r="AQ222" s="47">
        <f t="shared" si="39"/>
        <v>0</v>
      </c>
      <c r="AR222" s="47">
        <f t="shared" si="39"/>
        <v>135</v>
      </c>
      <c r="AS222" s="47">
        <f t="shared" si="39"/>
        <v>10</v>
      </c>
      <c r="AT222" s="47">
        <f t="shared" ref="AT222:BE222" si="41">SUM(AT122:AT221)</f>
        <v>0</v>
      </c>
      <c r="AU222" s="47">
        <f t="shared" si="41"/>
        <v>0</v>
      </c>
      <c r="AV222" s="47"/>
      <c r="AW222" s="47">
        <f t="shared" si="41"/>
        <v>10</v>
      </c>
      <c r="AX222" s="47"/>
      <c r="AY222" s="47">
        <f t="shared" si="41"/>
        <v>6</v>
      </c>
      <c r="AZ222" s="47"/>
      <c r="BA222" s="47">
        <f t="shared" si="41"/>
        <v>6</v>
      </c>
      <c r="BB222" s="47"/>
      <c r="BC222" s="47">
        <f t="shared" si="41"/>
        <v>20</v>
      </c>
      <c r="BD222" s="47">
        <f t="shared" si="41"/>
        <v>0</v>
      </c>
      <c r="BE222" s="47">
        <f t="shared" si="41"/>
        <v>0</v>
      </c>
      <c r="BF222" s="45">
        <f t="shared" si="39"/>
        <v>317.89999999999998</v>
      </c>
    </row>
    <row r="223" spans="1:58" s="32" customFormat="1" ht="13.5" thickTop="1" thickBot="1" x14ac:dyDescent="0.25">
      <c r="A223" s="67"/>
      <c r="B223" s="41" t="s">
        <v>47</v>
      </c>
      <c r="C223" s="30"/>
      <c r="D223" s="30"/>
      <c r="E223" s="30"/>
      <c r="F223" s="65">
        <f t="shared" ref="F223:H223" si="42">SUM(F222,F120)</f>
        <v>20</v>
      </c>
      <c r="G223" s="65">
        <f t="shared" si="42"/>
        <v>2</v>
      </c>
      <c r="H223" s="65">
        <f t="shared" si="42"/>
        <v>2</v>
      </c>
      <c r="I223" s="65">
        <f>SUM(I222,I120)</f>
        <v>2</v>
      </c>
      <c r="J223" s="68">
        <f>SUM(J222,J120)</f>
        <v>240</v>
      </c>
      <c r="K223" s="65">
        <f t="shared" ref="K223:BF223" si="43">SUM(K222,K120)</f>
        <v>28</v>
      </c>
      <c r="L223" s="65">
        <f t="shared" si="43"/>
        <v>28</v>
      </c>
      <c r="M223" s="65">
        <f t="shared" si="43"/>
        <v>28</v>
      </c>
      <c r="N223" s="65">
        <f t="shared" si="43"/>
        <v>28</v>
      </c>
      <c r="O223" s="65">
        <f t="shared" si="43"/>
        <v>28</v>
      </c>
      <c r="P223" s="65" t="str">
        <f>(SUBTOTAL(109,P$20:P$119))+(SUBTOTAL(109,P$122:P$221))&amp;"т"</f>
        <v>3т</v>
      </c>
      <c r="Q223" s="65"/>
      <c r="R223" s="65">
        <f t="shared" si="43"/>
        <v>2</v>
      </c>
      <c r="S223" s="65">
        <f t="shared" si="43"/>
        <v>2</v>
      </c>
      <c r="T223" s="65">
        <f t="shared" si="43"/>
        <v>2</v>
      </c>
      <c r="U223" s="65">
        <f t="shared" si="43"/>
        <v>2</v>
      </c>
      <c r="V223" s="65">
        <f t="shared" si="43"/>
        <v>2</v>
      </c>
      <c r="W223" s="65">
        <f t="shared" si="43"/>
        <v>2</v>
      </c>
      <c r="X223" s="65">
        <f t="shared" si="43"/>
        <v>2</v>
      </c>
      <c r="Y223" s="69">
        <f t="shared" si="43"/>
        <v>0</v>
      </c>
      <c r="Z223" s="68">
        <f t="shared" si="43"/>
        <v>28</v>
      </c>
      <c r="AA223" s="65">
        <f t="shared" si="43"/>
        <v>28</v>
      </c>
      <c r="AB223" s="65">
        <f t="shared" si="43"/>
        <v>28</v>
      </c>
      <c r="AC223" s="65">
        <f t="shared" si="43"/>
        <v>28</v>
      </c>
      <c r="AD223" s="65">
        <f t="shared" ref="AD223" si="44">SUM(AD222,AD120)</f>
        <v>30.8</v>
      </c>
      <c r="AE223" s="65">
        <f t="shared" si="43"/>
        <v>0</v>
      </c>
      <c r="AF223" s="65"/>
      <c r="AG223" s="65"/>
      <c r="AH223" s="65"/>
      <c r="AI223" s="65">
        <f t="shared" si="43"/>
        <v>5</v>
      </c>
      <c r="AJ223" s="65">
        <f t="shared" si="43"/>
        <v>60</v>
      </c>
      <c r="AK223" s="65">
        <f t="shared" si="43"/>
        <v>0</v>
      </c>
      <c r="AL223" s="65">
        <f t="shared" si="43"/>
        <v>40</v>
      </c>
      <c r="AM223" s="65">
        <f t="shared" si="43"/>
        <v>0</v>
      </c>
      <c r="AN223" s="65">
        <f t="shared" si="43"/>
        <v>4</v>
      </c>
      <c r="AO223" s="65">
        <f t="shared" si="43"/>
        <v>4</v>
      </c>
      <c r="AP223" s="65">
        <f t="shared" si="43"/>
        <v>6</v>
      </c>
      <c r="AQ223" s="65">
        <f t="shared" si="43"/>
        <v>0</v>
      </c>
      <c r="AR223" s="65">
        <f t="shared" si="43"/>
        <v>270</v>
      </c>
      <c r="AS223" s="65">
        <f t="shared" si="43"/>
        <v>20</v>
      </c>
      <c r="AT223" s="65">
        <f t="shared" ref="AT223:BE223" si="45">SUM(AT222,AT120)</f>
        <v>0</v>
      </c>
      <c r="AU223" s="65">
        <f t="shared" si="45"/>
        <v>0</v>
      </c>
      <c r="AV223" s="65"/>
      <c r="AW223" s="65">
        <f t="shared" si="45"/>
        <v>15</v>
      </c>
      <c r="AX223" s="65"/>
      <c r="AY223" s="65">
        <f t="shared" si="45"/>
        <v>9</v>
      </c>
      <c r="AZ223" s="65"/>
      <c r="BA223" s="65">
        <f t="shared" si="45"/>
        <v>9</v>
      </c>
      <c r="BB223" s="65"/>
      <c r="BC223" s="65">
        <f t="shared" si="45"/>
        <v>30</v>
      </c>
      <c r="BD223" s="65">
        <f t="shared" si="45"/>
        <v>0</v>
      </c>
      <c r="BE223" s="65">
        <f t="shared" si="45"/>
        <v>0</v>
      </c>
      <c r="BF223" s="69">
        <f t="shared" si="43"/>
        <v>614.79999999999995</v>
      </c>
    </row>
    <row r="224" spans="1:58" s="32" customFormat="1" ht="12.75" thickTop="1" x14ac:dyDescent="0.2">
      <c r="A224" s="53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63" t="s">
        <v>44</v>
      </c>
      <c r="Y224" s="63"/>
      <c r="Z224" s="63"/>
      <c r="AA224" s="63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5"/>
    </row>
    <row r="225" spans="1:58" x14ac:dyDescent="0.2">
      <c r="A225" s="33">
        <v>1</v>
      </c>
      <c r="B225" s="21" t="s">
        <v>160</v>
      </c>
      <c r="C225" s="21">
        <v>131</v>
      </c>
      <c r="D225" s="48">
        <v>1</v>
      </c>
      <c r="E225" s="21"/>
      <c r="F225" s="21">
        <v>10</v>
      </c>
      <c r="G225" s="21">
        <v>1</v>
      </c>
      <c r="H225" s="21">
        <v>1</v>
      </c>
      <c r="I225" s="21">
        <v>1</v>
      </c>
      <c r="J225" s="20">
        <v>120</v>
      </c>
      <c r="K225" s="22">
        <v>6</v>
      </c>
      <c r="L225" s="22">
        <v>6</v>
      </c>
      <c r="M225" s="22">
        <v>6</v>
      </c>
      <c r="N225" s="22">
        <v>6</v>
      </c>
      <c r="O225" s="22">
        <v>6</v>
      </c>
      <c r="P225" s="21">
        <v>3</v>
      </c>
      <c r="Q225" s="22"/>
      <c r="R225" s="22" t="s">
        <v>67</v>
      </c>
      <c r="S225" s="22" t="s">
        <v>66</v>
      </c>
      <c r="T225" s="22" t="s">
        <v>65</v>
      </c>
      <c r="U225" s="22" t="s">
        <v>64</v>
      </c>
      <c r="V225" s="22" t="s">
        <v>63</v>
      </c>
      <c r="W225" s="22" t="s">
        <v>63</v>
      </c>
      <c r="X225" s="48">
        <v>2</v>
      </c>
      <c r="Y225" s="23"/>
      <c r="Z225" s="59">
        <f>K225</f>
        <v>6</v>
      </c>
      <c r="AA225" s="60">
        <f>L225</f>
        <v>6</v>
      </c>
      <c r="AB225" s="60">
        <f>M225*I225</f>
        <v>6</v>
      </c>
      <c r="AC225" s="60">
        <f>N225</f>
        <v>6</v>
      </c>
      <c r="AD225" s="60">
        <f>IF(D225&lt;=4,O225+((O225*(норми!$E$6))/100),O225+((O225*(норми!$E$7))/100))</f>
        <v>6.6</v>
      </c>
      <c r="AE225" s="113">
        <f>IFERROR(IF(P225&gt;0,0,ROUNDUP(норми!$F$4*G225,0)),"")</f>
        <v>0</v>
      </c>
      <c r="AF225" s="61"/>
      <c r="AG225" s="61"/>
      <c r="AH225" s="61"/>
      <c r="AI225" s="60">
        <f>IF(X225&gt;0,(X225*(норми!$J$4*F225)),0)</f>
        <v>5</v>
      </c>
      <c r="AJ225" s="60">
        <f>IF(V225="фах",норми!$K$4*F225,0)</f>
        <v>30</v>
      </c>
      <c r="AK225" s="60">
        <f>IF(V225="заг",норми!$L$4*F225,0)</f>
        <v>0</v>
      </c>
      <c r="AL225" s="60">
        <f>IF(W225="фах",норми!$M$4*F225,0)</f>
        <v>20</v>
      </c>
      <c r="AM225" s="60">
        <f>IF(W225="заг",норми!$N$4*F225,0)</f>
        <v>0</v>
      </c>
      <c r="AN225" s="60">
        <f>IF(T225&gt;0,G225*норми!$O$4,0)</f>
        <v>2</v>
      </c>
      <c r="AO225" s="60">
        <f>IF(U225&gt;0,G225*норми!$P$4,0)</f>
        <v>2</v>
      </c>
      <c r="AP225" s="60">
        <f>IF(U225="е.п.",ROUNDUP(G225*норми!$Q$4,0),0)</f>
        <v>3</v>
      </c>
      <c r="AQ225" s="60">
        <f>IF(U225="е.у.",ROUNDUP(G225*норми!$R$4,0),0)</f>
        <v>0</v>
      </c>
      <c r="AR225" s="113">
        <f>IF(R225="дп/др.(б)",ROUNDUP((F225*норми!$S$4)+(((норми!$S$10+норми!$S$11)*норми!$S$9)*F225),0),0)</f>
        <v>135</v>
      </c>
      <c r="AS225" s="60">
        <f>IF(S225="аб",ROUNDUP((норми!$T$4*G225)+(норми!$S$11*(норми!$T$9*F225)),0),0)</f>
        <v>10</v>
      </c>
      <c r="AT225" s="113">
        <f>IF(R225="дп/др.(м)",ROUNDUP((F225*норми!$U$4)+(((норми!$U$10+норми!$U$11)*норми!$U$9)*F225),0),0)</f>
        <v>0</v>
      </c>
      <c r="AU225" s="60">
        <f>IF(S225="ам",ROUNDUP((норми!$V$4*G225)+(норми!$U$11*(норми!$V$9*F225)),0),0)</f>
        <v>0</v>
      </c>
      <c r="AV225" s="43" t="s">
        <v>176</v>
      </c>
      <c r="AW225" s="60">
        <f t="shared" ref="AW225:AW288" si="46">IF(P225&gt;0,IF(AV225="+",(P225*5*G225),""),"")</f>
        <v>15</v>
      </c>
      <c r="AX225" s="43" t="s">
        <v>176</v>
      </c>
      <c r="AY225" s="60">
        <f>IF(P225&gt;0,IF(AX225="+",(норми!$X$4)*(P225*G225),""),"")</f>
        <v>9</v>
      </c>
      <c r="AZ225" s="43" t="s">
        <v>176</v>
      </c>
      <c r="BA225" s="60">
        <f>IF(P225&gt;0,IF(AZ225="+",(норми!$X$4)*(P225*G225),""),"")</f>
        <v>9</v>
      </c>
      <c r="BB225" s="43" t="s">
        <v>176</v>
      </c>
      <c r="BC225" s="60">
        <f>IF(P225&gt;0,IF(BB225="+",(норми!$Z$4)*(P225*F225),""),"")</f>
        <v>30</v>
      </c>
      <c r="BD225" s="61"/>
      <c r="BE225" s="60">
        <f t="shared" ref="BE225:BE256" si="47">Y225</f>
        <v>0</v>
      </c>
      <c r="BF225" s="44">
        <f t="shared" ref="BF225:BF256" si="48">IFERROR(SUM(Z225:BE225),"")</f>
        <v>300.60000000000002</v>
      </c>
    </row>
    <row r="226" spans="1:58" x14ac:dyDescent="0.2">
      <c r="A226" s="33">
        <v>2</v>
      </c>
      <c r="B226" s="21"/>
      <c r="C226" s="21"/>
      <c r="D226" s="48"/>
      <c r="E226" s="21"/>
      <c r="F226" s="21"/>
      <c r="G226" s="21"/>
      <c r="H226" s="21"/>
      <c r="I226" s="21"/>
      <c r="J226" s="20"/>
      <c r="K226" s="22"/>
      <c r="L226" s="22"/>
      <c r="M226" s="22"/>
      <c r="N226" s="22"/>
      <c r="O226" s="22"/>
      <c r="P226" s="21"/>
      <c r="Q226" s="22"/>
      <c r="R226" s="22"/>
      <c r="S226" s="22"/>
      <c r="T226" s="22"/>
      <c r="U226" s="22"/>
      <c r="V226" s="22"/>
      <c r="W226" s="22"/>
      <c r="X226" s="48"/>
      <c r="Y226" s="23"/>
      <c r="Z226" s="59">
        <f>K226</f>
        <v>0</v>
      </c>
      <c r="AA226" s="60">
        <f>L226</f>
        <v>0</v>
      </c>
      <c r="AB226" s="60">
        <f>M226*I226</f>
        <v>0</v>
      </c>
      <c r="AC226" s="60">
        <f>N226</f>
        <v>0</v>
      </c>
      <c r="AD226" s="60">
        <f>IF(D226&lt;=4,O226+((O226*(норми!$E$6))/100),O226+((O226*(норми!$E$7))/100))</f>
        <v>0</v>
      </c>
      <c r="AE226" s="113">
        <f>IFERROR(IF(P226&gt;0,0,ROUNDUP(норми!$F$4*G226,0)),"")</f>
        <v>0</v>
      </c>
      <c r="AF226" s="61"/>
      <c r="AG226" s="61"/>
      <c r="AH226" s="61"/>
      <c r="AI226" s="60">
        <f>IF(X226&gt;0,(X226*(норми!$J$4*F226)),0)</f>
        <v>0</v>
      </c>
      <c r="AJ226" s="60">
        <f>IF(V226="фах",норми!$K$4*F226,0)</f>
        <v>0</v>
      </c>
      <c r="AK226" s="60">
        <f>IF(V226="заг",норми!$L$4*F226,0)</f>
        <v>0</v>
      </c>
      <c r="AL226" s="60">
        <f>IF(W226="фах",норми!$M$4*F226,0)</f>
        <v>0</v>
      </c>
      <c r="AM226" s="60">
        <f>IF(W226="заг",норми!$N$4*F226,0)</f>
        <v>0</v>
      </c>
      <c r="AN226" s="60">
        <f>IF(T226&gt;0,G226*норми!$O$4,0)</f>
        <v>0</v>
      </c>
      <c r="AO226" s="60">
        <f>IF(U226&gt;0,G226*норми!$P$4,0)</f>
        <v>0</v>
      </c>
      <c r="AP226" s="60">
        <f>IF(U226="е.п.",ROUNDUP(G226*норми!$Q$4,0),0)</f>
        <v>0</v>
      </c>
      <c r="AQ226" s="60">
        <f>IF(U226="е.у.",ROUNDUP(G226*норми!$R$4,0),0)</f>
        <v>0</v>
      </c>
      <c r="AR226" s="113">
        <f>IF(R226="дп/др.(б)",ROUNDUP((F226*норми!$S$4)+(((норми!$S$10+норми!$S$11)*норми!$S$9)*F226),0),0)</f>
        <v>0</v>
      </c>
      <c r="AS226" s="60">
        <f>IF(S226="аб",ROUNDUP((норми!$T$4*G226)+(норми!$S$11*(норми!$T$9*F226)),0),0)</f>
        <v>0</v>
      </c>
      <c r="AT226" s="113">
        <f>IF(R226="дп/др.(м)",ROUNDUP((F226*норми!$U$4)+(((норми!$U$10+норми!$U$11)*норми!$U$9)*F226),0),0)</f>
        <v>0</v>
      </c>
      <c r="AU226" s="60">
        <f>IF(S226="ам",ROUNDUP((норми!$V$4*G226)+(норми!$U$11*(норми!$V$9*F226)),0),0)</f>
        <v>0</v>
      </c>
      <c r="AV226" s="43"/>
      <c r="AW226" s="60" t="str">
        <f t="shared" si="46"/>
        <v/>
      </c>
      <c r="AX226" s="43"/>
      <c r="AY226" s="60" t="str">
        <f>IF(P226&gt;0,IF(AX226="+",(норми!$X$4)*(P226*G226),""),"")</f>
        <v/>
      </c>
      <c r="AZ226" s="43"/>
      <c r="BA226" s="60" t="str">
        <f>IF(P226&gt;0,IF(AZ226="+",(норми!$X$4)*(P226*G226),""),"")</f>
        <v/>
      </c>
      <c r="BB226" s="43"/>
      <c r="BC226" s="60" t="str">
        <f>IF(P226&gt;0,IF(BB226="+",(норми!$Z$4)*(P226*F226),""),"")</f>
        <v/>
      </c>
      <c r="BD226" s="61"/>
      <c r="BE226" s="60">
        <f t="shared" si="47"/>
        <v>0</v>
      </c>
      <c r="BF226" s="44">
        <f t="shared" si="48"/>
        <v>0</v>
      </c>
    </row>
    <row r="227" spans="1:58" x14ac:dyDescent="0.2">
      <c r="A227" s="33">
        <v>3</v>
      </c>
      <c r="B227" s="21"/>
      <c r="C227" s="21"/>
      <c r="D227" s="48"/>
      <c r="E227" s="21"/>
      <c r="F227" s="21"/>
      <c r="G227" s="21"/>
      <c r="H227" s="21"/>
      <c r="I227" s="21"/>
      <c r="J227" s="20"/>
      <c r="K227" s="22"/>
      <c r="L227" s="22"/>
      <c r="M227" s="22"/>
      <c r="N227" s="22"/>
      <c r="O227" s="22"/>
      <c r="P227" s="21"/>
      <c r="Q227" s="22"/>
      <c r="R227" s="22"/>
      <c r="S227" s="22"/>
      <c r="T227" s="22"/>
      <c r="U227" s="22"/>
      <c r="V227" s="22"/>
      <c r="W227" s="22"/>
      <c r="X227" s="48"/>
      <c r="Y227" s="23"/>
      <c r="Z227" s="59">
        <f t="shared" ref="Z227:Z290" si="49">K227</f>
        <v>0</v>
      </c>
      <c r="AA227" s="60">
        <f t="shared" ref="AA227:AA290" si="50">L227</f>
        <v>0</v>
      </c>
      <c r="AB227" s="60">
        <f t="shared" ref="AB227:AB290" si="51">M227*I227</f>
        <v>0</v>
      </c>
      <c r="AC227" s="60">
        <f t="shared" ref="AC227:AC290" si="52">N227</f>
        <v>0</v>
      </c>
      <c r="AD227" s="60">
        <f>IF(D227&lt;=4,O227+((O227*(норми!$E$6))/100),O227+((O227*(норми!$E$7))/100))</f>
        <v>0</v>
      </c>
      <c r="AE227" s="113">
        <f>IFERROR(IF(P227&gt;0,0,ROUNDUP(норми!$F$4*G227,0)),"")</f>
        <v>0</v>
      </c>
      <c r="AF227" s="61"/>
      <c r="AG227" s="61"/>
      <c r="AH227" s="61"/>
      <c r="AI227" s="60">
        <f>IF(X227&gt;0,(X227*(норми!$J$4*F227)),0)</f>
        <v>0</v>
      </c>
      <c r="AJ227" s="60">
        <f>IF(V227="фах",норми!$K$4*F227,0)</f>
        <v>0</v>
      </c>
      <c r="AK227" s="60">
        <f>IF(V227="заг",норми!$L$4*F227,0)</f>
        <v>0</v>
      </c>
      <c r="AL227" s="60">
        <f>IF(W227="фах",норми!$M$4*F227,0)</f>
        <v>0</v>
      </c>
      <c r="AM227" s="60">
        <f>IF(W227="заг",норми!$N$4*F227,0)</f>
        <v>0</v>
      </c>
      <c r="AN227" s="60">
        <f>IF(T227&gt;0,G227*норми!$O$4,0)</f>
        <v>0</v>
      </c>
      <c r="AO227" s="60">
        <f>IF(U227&gt;0,G227*норми!$P$4,0)</f>
        <v>0</v>
      </c>
      <c r="AP227" s="60">
        <f>IF(U227="е.п.",ROUNDUP(G227*норми!$Q$4,0),0)</f>
        <v>0</v>
      </c>
      <c r="AQ227" s="60">
        <f>IF(U227="е.у.",ROUNDUP(G227*норми!$R$4,0),0)</f>
        <v>0</v>
      </c>
      <c r="AR227" s="113">
        <f>IF(R227="дп/др.(б)",ROUNDUP((F227*норми!$S$4)+(((норми!$S$10+норми!$S$11)*норми!$S$9)*F227),0),0)</f>
        <v>0</v>
      </c>
      <c r="AS227" s="60">
        <f>IF(S227="аб",ROUNDUP((норми!$T$4*G227)+(норми!$S$11*(норми!$T$9*F227)),0),0)</f>
        <v>0</v>
      </c>
      <c r="AT227" s="113">
        <f>IF(R227="дп/др.(м)",ROUNDUP((F227*норми!$U$4)+(((норми!$U$10+норми!$U$11)*норми!$U$9)*F227),0),0)</f>
        <v>0</v>
      </c>
      <c r="AU227" s="60">
        <f>IF(S227="ам",ROUNDUP((норми!$V$4*G227)+(норми!$U$11*(норми!$V$9*F227)),0),0)</f>
        <v>0</v>
      </c>
      <c r="AV227" s="43"/>
      <c r="AW227" s="60" t="str">
        <f t="shared" si="46"/>
        <v/>
      </c>
      <c r="AX227" s="43"/>
      <c r="AY227" s="60" t="str">
        <f>IF(P227&gt;0,IF(AX227="+",(норми!$X$4)*(P227*G227),""),"")</f>
        <v/>
      </c>
      <c r="AZ227" s="43"/>
      <c r="BA227" s="60" t="str">
        <f>IF(P227&gt;0,IF(AZ227="+",(норми!$X$4)*(P227*G227),""),"")</f>
        <v/>
      </c>
      <c r="BB227" s="43"/>
      <c r="BC227" s="60" t="str">
        <f>IF(P227&gt;0,IF(BB227="+",(норми!$Z$4)*(P227*F227),""),"")</f>
        <v/>
      </c>
      <c r="BD227" s="61"/>
      <c r="BE227" s="60">
        <f t="shared" si="47"/>
        <v>0</v>
      </c>
      <c r="BF227" s="44">
        <f t="shared" si="48"/>
        <v>0</v>
      </c>
    </row>
    <row r="228" spans="1:58" ht="12.75" thickBot="1" x14ac:dyDescent="0.25">
      <c r="A228" s="33">
        <v>4</v>
      </c>
      <c r="B228" s="21"/>
      <c r="C228" s="21"/>
      <c r="D228" s="48"/>
      <c r="E228" s="21"/>
      <c r="F228" s="21"/>
      <c r="G228" s="21"/>
      <c r="H228" s="21"/>
      <c r="I228" s="21"/>
      <c r="J228" s="20"/>
      <c r="K228" s="22"/>
      <c r="L228" s="22"/>
      <c r="M228" s="22"/>
      <c r="N228" s="22"/>
      <c r="O228" s="22"/>
      <c r="P228" s="21"/>
      <c r="Q228" s="22"/>
      <c r="R228" s="22"/>
      <c r="S228" s="22"/>
      <c r="T228" s="22"/>
      <c r="U228" s="22"/>
      <c r="V228" s="22"/>
      <c r="W228" s="22"/>
      <c r="X228" s="48"/>
      <c r="Y228" s="23"/>
      <c r="Z228" s="59">
        <f t="shared" si="49"/>
        <v>0</v>
      </c>
      <c r="AA228" s="60">
        <f t="shared" si="50"/>
        <v>0</v>
      </c>
      <c r="AB228" s="60">
        <f t="shared" si="51"/>
        <v>0</v>
      </c>
      <c r="AC228" s="60">
        <f t="shared" si="52"/>
        <v>0</v>
      </c>
      <c r="AD228" s="60">
        <f>IF(D228&lt;=4,O228+((O228*(норми!$E$6))/100),O228+((O228*(норми!$E$7))/100))</f>
        <v>0</v>
      </c>
      <c r="AE228" s="113">
        <f>IFERROR(IF(P228&gt;0,0,ROUNDUP(норми!$F$4*G228,0)),"")</f>
        <v>0</v>
      </c>
      <c r="AF228" s="61"/>
      <c r="AG228" s="61"/>
      <c r="AH228" s="61"/>
      <c r="AI228" s="60">
        <f>IF(X228&gt;0,(X228*(норми!$J$4*F228)),0)</f>
        <v>0</v>
      </c>
      <c r="AJ228" s="60">
        <f>IF(V228="фах",норми!$K$4*F228,0)</f>
        <v>0</v>
      </c>
      <c r="AK228" s="60">
        <f>IF(V228="заг",норми!$L$4*F228,0)</f>
        <v>0</v>
      </c>
      <c r="AL228" s="60">
        <f>IF(W228="фах",норми!$M$4*F228,0)</f>
        <v>0</v>
      </c>
      <c r="AM228" s="60">
        <f>IF(W228="заг",норми!$N$4*F228,0)</f>
        <v>0</v>
      </c>
      <c r="AN228" s="60">
        <f>IF(T228&gt;0,G228*норми!$O$4,0)</f>
        <v>0</v>
      </c>
      <c r="AO228" s="60">
        <f>IF(U228&gt;0,G228*норми!$P$4,0)</f>
        <v>0</v>
      </c>
      <c r="AP228" s="60">
        <f>IF(U228="е.п.",ROUNDUP(G228*норми!$Q$4,0),0)</f>
        <v>0</v>
      </c>
      <c r="AQ228" s="60">
        <f>IF(U228="е.у.",ROUNDUP(G228*норми!$R$4,0),0)</f>
        <v>0</v>
      </c>
      <c r="AR228" s="113">
        <f>IF(R228="дп/др.(б)",ROUNDUP((F228*норми!$S$4)+(((норми!$S$10+норми!$S$11)*норми!$S$9)*F228),0),0)</f>
        <v>0</v>
      </c>
      <c r="AS228" s="60">
        <f>IF(S228="аб",ROUNDUP((норми!$T$4*G228)+(норми!$S$11*(норми!$T$9*F228)),0),0)</f>
        <v>0</v>
      </c>
      <c r="AT228" s="113">
        <f>IF(R228="дп/др.(м)",ROUNDUP((F228*норми!$U$4)+(((норми!$U$10+норми!$U$11)*норми!$U$9)*F228),0),0)</f>
        <v>0</v>
      </c>
      <c r="AU228" s="60">
        <f>IF(S228="ам",ROUNDUP((норми!$V$4*G228)+(норми!$U$11*(норми!$V$9*F228)),0),0)</f>
        <v>0</v>
      </c>
      <c r="AV228" s="43"/>
      <c r="AW228" s="60" t="str">
        <f t="shared" si="46"/>
        <v/>
      </c>
      <c r="AX228" s="43"/>
      <c r="AY228" s="60" t="str">
        <f>IF(P228&gt;0,IF(AX228="+",(норми!$X$4)*(P228*G228),""),"")</f>
        <v/>
      </c>
      <c r="AZ228" s="43"/>
      <c r="BA228" s="60" t="str">
        <f>IF(P228&gt;0,IF(AZ228="+",(норми!$X$4)*(P228*G228),""),"")</f>
        <v/>
      </c>
      <c r="BB228" s="43"/>
      <c r="BC228" s="60" t="str">
        <f>IF(P228&gt;0,IF(BB228="+",(норми!$Z$4)*(P228*F228),""),"")</f>
        <v/>
      </c>
      <c r="BD228" s="61"/>
      <c r="BE228" s="60">
        <f t="shared" si="47"/>
        <v>0</v>
      </c>
      <c r="BF228" s="44">
        <f t="shared" si="48"/>
        <v>0</v>
      </c>
    </row>
    <row r="229" spans="1:58" hidden="1" outlineLevel="1" x14ac:dyDescent="0.2">
      <c r="A229" s="33">
        <v>5</v>
      </c>
      <c r="B229" s="21"/>
      <c r="C229" s="21"/>
      <c r="D229" s="48"/>
      <c r="E229" s="21"/>
      <c r="F229" s="21"/>
      <c r="G229" s="21"/>
      <c r="H229" s="21"/>
      <c r="I229" s="21"/>
      <c r="J229" s="20"/>
      <c r="K229" s="22"/>
      <c r="L229" s="22"/>
      <c r="M229" s="22"/>
      <c r="N229" s="22"/>
      <c r="O229" s="22"/>
      <c r="P229" s="21"/>
      <c r="Q229" s="22"/>
      <c r="R229" s="22"/>
      <c r="S229" s="22"/>
      <c r="T229" s="22"/>
      <c r="U229" s="22"/>
      <c r="V229" s="22"/>
      <c r="W229" s="22"/>
      <c r="X229" s="48"/>
      <c r="Y229" s="23"/>
      <c r="Z229" s="59">
        <f t="shared" si="49"/>
        <v>0</v>
      </c>
      <c r="AA229" s="60">
        <f t="shared" si="50"/>
        <v>0</v>
      </c>
      <c r="AB229" s="60">
        <f t="shared" si="51"/>
        <v>0</v>
      </c>
      <c r="AC229" s="60">
        <f t="shared" si="52"/>
        <v>0</v>
      </c>
      <c r="AD229" s="60">
        <f>IF(D229&lt;=4,O229+((O229*(норми!$E$6))/100),O229+((O229*(норми!$E$7))/100))</f>
        <v>0</v>
      </c>
      <c r="AE229" s="113">
        <f>IFERROR(IF(P229&gt;0,0,ROUNDUP(норми!$F$4*G229,0)),"")</f>
        <v>0</v>
      </c>
      <c r="AF229" s="61"/>
      <c r="AG229" s="61"/>
      <c r="AH229" s="61"/>
      <c r="AI229" s="60">
        <f>IF(X229&gt;0,(X229*(норми!$J$4*F229)),0)</f>
        <v>0</v>
      </c>
      <c r="AJ229" s="60">
        <f>IF(V229="фах",норми!$K$4*F229,0)</f>
        <v>0</v>
      </c>
      <c r="AK229" s="60">
        <f>IF(V229="заг",норми!$L$4*F229,0)</f>
        <v>0</v>
      </c>
      <c r="AL229" s="60">
        <f>IF(W229="фах",норми!$M$4*F229,0)</f>
        <v>0</v>
      </c>
      <c r="AM229" s="60">
        <f>IF(W229="заг",норми!$N$4*F229,0)</f>
        <v>0</v>
      </c>
      <c r="AN229" s="60">
        <f>IF(T229&gt;0,G229*норми!$O$4,0)</f>
        <v>0</v>
      </c>
      <c r="AO229" s="60">
        <f>IF(U229&gt;0,G229*норми!$P$4,0)</f>
        <v>0</v>
      </c>
      <c r="AP229" s="60">
        <f>IF(U229="е.п.",ROUNDUP(G229*норми!$Q$4,0),0)</f>
        <v>0</v>
      </c>
      <c r="AQ229" s="60">
        <f>IF(U229="е.у.",ROUNDUP(G229*норми!$R$4,0),0)</f>
        <v>0</v>
      </c>
      <c r="AR229" s="113">
        <f>IF(R229="дп/др.(б)",ROUNDUP((F229*норми!$S$4)+(((норми!$S$10+норми!$S$11)*норми!$S$9)*F229),0),0)</f>
        <v>0</v>
      </c>
      <c r="AS229" s="60">
        <f>IF(S229="аб",ROUNDUP((норми!$T$4*G229)+(норми!$S$11*(норми!$T$9*F229)),0),0)</f>
        <v>0</v>
      </c>
      <c r="AT229" s="113">
        <f>IF(R229="дп/др.(м)",ROUNDUP((F229*норми!$U$4)+(((норми!$U$10+норми!$U$11)*норми!$U$9)*F229),0),0)</f>
        <v>0</v>
      </c>
      <c r="AU229" s="60">
        <f>IF(S229="ам",ROUNDUP((норми!$V$4*G229)+(норми!$U$11*(норми!$V$9*F229)),0),0)</f>
        <v>0</v>
      </c>
      <c r="AV229" s="43"/>
      <c r="AW229" s="60" t="str">
        <f t="shared" si="46"/>
        <v/>
      </c>
      <c r="AX229" s="43"/>
      <c r="AY229" s="60" t="str">
        <f>IF(P229&gt;0,IF(AX229="+",(норми!$X$4)*(P229*G229),""),"")</f>
        <v/>
      </c>
      <c r="AZ229" s="43"/>
      <c r="BA229" s="60" t="str">
        <f>IF(P229&gt;0,IF(AZ229="+",(норми!$X$4)*(P229*G229),""),"")</f>
        <v/>
      </c>
      <c r="BB229" s="43"/>
      <c r="BC229" s="60" t="str">
        <f>IF(P229&gt;0,IF(BB229="+",(норми!$Z$4)*(P229*F229),""),"")</f>
        <v/>
      </c>
      <c r="BD229" s="61"/>
      <c r="BE229" s="60">
        <f t="shared" si="47"/>
        <v>0</v>
      </c>
      <c r="BF229" s="44">
        <f t="shared" si="48"/>
        <v>0</v>
      </c>
    </row>
    <row r="230" spans="1:58" hidden="1" outlineLevel="1" x14ac:dyDescent="0.2">
      <c r="A230" s="33">
        <v>6</v>
      </c>
      <c r="B230" s="21"/>
      <c r="C230" s="21"/>
      <c r="D230" s="48"/>
      <c r="E230" s="21"/>
      <c r="F230" s="21"/>
      <c r="G230" s="21"/>
      <c r="H230" s="21"/>
      <c r="I230" s="21"/>
      <c r="J230" s="20"/>
      <c r="K230" s="22"/>
      <c r="L230" s="22"/>
      <c r="M230" s="22"/>
      <c r="N230" s="22"/>
      <c r="O230" s="22"/>
      <c r="P230" s="21"/>
      <c r="Q230" s="22"/>
      <c r="R230" s="22"/>
      <c r="S230" s="22"/>
      <c r="T230" s="22"/>
      <c r="U230" s="22"/>
      <c r="V230" s="22"/>
      <c r="W230" s="22"/>
      <c r="X230" s="48"/>
      <c r="Y230" s="23"/>
      <c r="Z230" s="59">
        <f t="shared" si="49"/>
        <v>0</v>
      </c>
      <c r="AA230" s="60">
        <f t="shared" si="50"/>
        <v>0</v>
      </c>
      <c r="AB230" s="60">
        <f t="shared" si="51"/>
        <v>0</v>
      </c>
      <c r="AC230" s="60">
        <f t="shared" si="52"/>
        <v>0</v>
      </c>
      <c r="AD230" s="60">
        <f>IF(D230&lt;=4,O230+((O230*(норми!$E$6))/100),O230+((O230*(норми!$E$7))/100))</f>
        <v>0</v>
      </c>
      <c r="AE230" s="113">
        <f>IFERROR(IF(P230&gt;0,0,ROUNDUP(норми!$F$4*G230,0)),"")</f>
        <v>0</v>
      </c>
      <c r="AF230" s="61"/>
      <c r="AG230" s="61"/>
      <c r="AH230" s="61"/>
      <c r="AI230" s="60">
        <f>IF(X230&gt;0,(X230*(норми!$J$4*F230)),0)</f>
        <v>0</v>
      </c>
      <c r="AJ230" s="60">
        <f>IF(V230="фах",норми!$K$4*F230,0)</f>
        <v>0</v>
      </c>
      <c r="AK230" s="60">
        <f>IF(V230="заг",норми!$L$4*F230,0)</f>
        <v>0</v>
      </c>
      <c r="AL230" s="60">
        <f>IF(W230="фах",норми!$M$4*F230,0)</f>
        <v>0</v>
      </c>
      <c r="AM230" s="60">
        <f>IF(W230="заг",норми!$N$4*F230,0)</f>
        <v>0</v>
      </c>
      <c r="AN230" s="60">
        <f>IF(T230&gt;0,G230*норми!$O$4,0)</f>
        <v>0</v>
      </c>
      <c r="AO230" s="60">
        <f>IF(U230&gt;0,G230*норми!$P$4,0)</f>
        <v>0</v>
      </c>
      <c r="AP230" s="60">
        <f>IF(U230="е.п.",ROUNDUP(G230*норми!$Q$4,0),0)</f>
        <v>0</v>
      </c>
      <c r="AQ230" s="60">
        <f>IF(U230="е.у.",ROUNDUP(G230*норми!$R$4,0),0)</f>
        <v>0</v>
      </c>
      <c r="AR230" s="113">
        <f>IF(R230="дп/др.(б)",ROUNDUP((F230*норми!$S$4)+(((норми!$S$10+норми!$S$11)*норми!$S$9)*F230),0),0)</f>
        <v>0</v>
      </c>
      <c r="AS230" s="60">
        <f>IF(S230="аб",ROUNDUP((норми!$T$4*G230)+(норми!$S$11*(норми!$T$9*F230)),0),0)</f>
        <v>0</v>
      </c>
      <c r="AT230" s="113">
        <f>IF(R230="дп/др.(м)",ROUNDUP((F230*норми!$U$4)+(((норми!$U$10+норми!$U$11)*норми!$U$9)*F230),0),0)</f>
        <v>0</v>
      </c>
      <c r="AU230" s="60">
        <f>IF(S230="ам",ROUNDUP((норми!$V$4*G230)+(норми!$U$11*(норми!$V$9*F230)),0),0)</f>
        <v>0</v>
      </c>
      <c r="AV230" s="43"/>
      <c r="AW230" s="60" t="str">
        <f t="shared" si="46"/>
        <v/>
      </c>
      <c r="AX230" s="43"/>
      <c r="AY230" s="60" t="str">
        <f>IF(P230&gt;0,IF(AX230="+",(норми!$X$4)*(P230*G230),""),"")</f>
        <v/>
      </c>
      <c r="AZ230" s="43"/>
      <c r="BA230" s="60" t="str">
        <f>IF(P230&gt;0,IF(AZ230="+",(норми!$X$4)*(P230*G230),""),"")</f>
        <v/>
      </c>
      <c r="BB230" s="43"/>
      <c r="BC230" s="60" t="str">
        <f>IF(P230&gt;0,IF(BB230="+",(норми!$Z$4)*(P230*F230),""),"")</f>
        <v/>
      </c>
      <c r="BD230" s="61"/>
      <c r="BE230" s="60">
        <f t="shared" si="47"/>
        <v>0</v>
      </c>
      <c r="BF230" s="44">
        <f t="shared" si="48"/>
        <v>0</v>
      </c>
    </row>
    <row r="231" spans="1:58" hidden="1" outlineLevel="1" x14ac:dyDescent="0.2">
      <c r="A231" s="33">
        <v>7</v>
      </c>
      <c r="B231" s="21"/>
      <c r="C231" s="21"/>
      <c r="D231" s="48"/>
      <c r="E231" s="21"/>
      <c r="F231" s="21"/>
      <c r="G231" s="21"/>
      <c r="H231" s="21"/>
      <c r="I231" s="21"/>
      <c r="J231" s="20"/>
      <c r="K231" s="22"/>
      <c r="L231" s="22"/>
      <c r="M231" s="22"/>
      <c r="N231" s="22"/>
      <c r="O231" s="22"/>
      <c r="P231" s="21"/>
      <c r="Q231" s="22"/>
      <c r="R231" s="22"/>
      <c r="S231" s="22"/>
      <c r="T231" s="22"/>
      <c r="U231" s="22"/>
      <c r="V231" s="22"/>
      <c r="W231" s="22"/>
      <c r="X231" s="48"/>
      <c r="Y231" s="23"/>
      <c r="Z231" s="59">
        <f t="shared" si="49"/>
        <v>0</v>
      </c>
      <c r="AA231" s="60">
        <f t="shared" si="50"/>
        <v>0</v>
      </c>
      <c r="AB231" s="60">
        <f t="shared" si="51"/>
        <v>0</v>
      </c>
      <c r="AC231" s="60">
        <f t="shared" si="52"/>
        <v>0</v>
      </c>
      <c r="AD231" s="60">
        <f>IF(D231&lt;=4,O231+((O231*(норми!$E$6))/100),O231+((O231*(норми!$E$7))/100))</f>
        <v>0</v>
      </c>
      <c r="AE231" s="113">
        <f>IFERROR(IF(P231&gt;0,0,ROUNDUP(норми!$F$4*G231,0)),"")</f>
        <v>0</v>
      </c>
      <c r="AF231" s="61"/>
      <c r="AG231" s="61"/>
      <c r="AH231" s="61"/>
      <c r="AI231" s="60">
        <f>IF(X231&gt;0,(X231*(норми!$J$4*F231)),0)</f>
        <v>0</v>
      </c>
      <c r="AJ231" s="60">
        <f>IF(V231="фах",норми!$K$4*F231,0)</f>
        <v>0</v>
      </c>
      <c r="AK231" s="60">
        <f>IF(V231="заг",норми!$L$4*F231,0)</f>
        <v>0</v>
      </c>
      <c r="AL231" s="60">
        <f>IF(W231="фах",норми!$M$4*F231,0)</f>
        <v>0</v>
      </c>
      <c r="AM231" s="60">
        <f>IF(W231="заг",норми!$N$4*F231,0)</f>
        <v>0</v>
      </c>
      <c r="AN231" s="60">
        <f>IF(T231&gt;0,G231*норми!$O$4,0)</f>
        <v>0</v>
      </c>
      <c r="AO231" s="60">
        <f>IF(U231&gt;0,G231*норми!$P$4,0)</f>
        <v>0</v>
      </c>
      <c r="AP231" s="60">
        <f>IF(U231="е.п.",ROUNDUP(G231*норми!$Q$4,0),0)</f>
        <v>0</v>
      </c>
      <c r="AQ231" s="60">
        <f>IF(U231="е.у.",ROUNDUP(G231*норми!$R$4,0),0)</f>
        <v>0</v>
      </c>
      <c r="AR231" s="113">
        <f>IF(R231="дп/др.(б)",ROUNDUP((F231*норми!$S$4)+(((норми!$S$10+норми!$S$11)*норми!$S$9)*F231),0),0)</f>
        <v>0</v>
      </c>
      <c r="AS231" s="60">
        <f>IF(S231="аб",ROUNDUP((норми!$T$4*G231)+(норми!$S$11*(норми!$T$9*F231)),0),0)</f>
        <v>0</v>
      </c>
      <c r="AT231" s="113">
        <f>IF(R231="дп/др.(м)",ROUNDUP((F231*норми!$U$4)+(((норми!$U$10+норми!$U$11)*норми!$U$9)*F231),0),0)</f>
        <v>0</v>
      </c>
      <c r="AU231" s="60">
        <f>IF(S231="ам",ROUNDUP((норми!$V$4*G231)+(норми!$U$11*(норми!$V$9*F231)),0),0)</f>
        <v>0</v>
      </c>
      <c r="AV231" s="43"/>
      <c r="AW231" s="60" t="str">
        <f t="shared" si="46"/>
        <v/>
      </c>
      <c r="AX231" s="43"/>
      <c r="AY231" s="60" t="str">
        <f>IF(P231&gt;0,IF(AX231="+",(норми!$X$4)*(P231*G231),""),"")</f>
        <v/>
      </c>
      <c r="AZ231" s="43"/>
      <c r="BA231" s="60" t="str">
        <f>IF(P231&gt;0,IF(AZ231="+",(норми!$X$4)*(P231*G231),""),"")</f>
        <v/>
      </c>
      <c r="BB231" s="43"/>
      <c r="BC231" s="60" t="str">
        <f>IF(P231&gt;0,IF(BB231="+",(норми!$Z$4)*(P231*F231),""),"")</f>
        <v/>
      </c>
      <c r="BD231" s="61"/>
      <c r="BE231" s="60">
        <f t="shared" si="47"/>
        <v>0</v>
      </c>
      <c r="BF231" s="44">
        <f t="shared" si="48"/>
        <v>0</v>
      </c>
    </row>
    <row r="232" spans="1:58" hidden="1" outlineLevel="1" x14ac:dyDescent="0.2">
      <c r="A232" s="33">
        <v>8</v>
      </c>
      <c r="B232" s="21"/>
      <c r="C232" s="21"/>
      <c r="D232" s="48"/>
      <c r="E232" s="21"/>
      <c r="F232" s="21"/>
      <c r="G232" s="21"/>
      <c r="H232" s="21"/>
      <c r="I232" s="21"/>
      <c r="J232" s="20"/>
      <c r="K232" s="22"/>
      <c r="L232" s="22"/>
      <c r="M232" s="22"/>
      <c r="N232" s="22"/>
      <c r="O232" s="22"/>
      <c r="P232" s="21"/>
      <c r="Q232" s="22"/>
      <c r="R232" s="22"/>
      <c r="S232" s="22"/>
      <c r="T232" s="22"/>
      <c r="U232" s="22"/>
      <c r="V232" s="22"/>
      <c r="W232" s="22"/>
      <c r="X232" s="48"/>
      <c r="Y232" s="23"/>
      <c r="Z232" s="59">
        <f t="shared" si="49"/>
        <v>0</v>
      </c>
      <c r="AA232" s="60">
        <f t="shared" si="50"/>
        <v>0</v>
      </c>
      <c r="AB232" s="60">
        <f t="shared" si="51"/>
        <v>0</v>
      </c>
      <c r="AC232" s="60">
        <f t="shared" si="52"/>
        <v>0</v>
      </c>
      <c r="AD232" s="60">
        <f>IF(D232&lt;=4,O232+((O232*(норми!$E$6))/100),O232+((O232*(норми!$E$7))/100))</f>
        <v>0</v>
      </c>
      <c r="AE232" s="113">
        <f>IFERROR(IF(P232&gt;0,0,ROUNDUP(норми!$F$4*G232,0)),"")</f>
        <v>0</v>
      </c>
      <c r="AF232" s="61"/>
      <c r="AG232" s="61"/>
      <c r="AH232" s="61"/>
      <c r="AI232" s="60">
        <f>IF(X232&gt;0,(X232*(норми!$J$4*F232)),0)</f>
        <v>0</v>
      </c>
      <c r="AJ232" s="60">
        <f>IF(V232="фах",норми!$K$4*F232,0)</f>
        <v>0</v>
      </c>
      <c r="AK232" s="60">
        <f>IF(V232="заг",норми!$L$4*F232,0)</f>
        <v>0</v>
      </c>
      <c r="AL232" s="60">
        <f>IF(W232="фах",норми!$M$4*F232,0)</f>
        <v>0</v>
      </c>
      <c r="AM232" s="60">
        <f>IF(W232="заг",норми!$N$4*F232,0)</f>
        <v>0</v>
      </c>
      <c r="AN232" s="60">
        <f>IF(T232&gt;0,G232*норми!$O$4,0)</f>
        <v>0</v>
      </c>
      <c r="AO232" s="60">
        <f>IF(U232&gt;0,G232*норми!$P$4,0)</f>
        <v>0</v>
      </c>
      <c r="AP232" s="60">
        <f>IF(U232="е.п.",ROUNDUP(G232*норми!$Q$4,0),0)</f>
        <v>0</v>
      </c>
      <c r="AQ232" s="60">
        <f>IF(U232="е.у.",ROUNDUP(G232*норми!$R$4,0),0)</f>
        <v>0</v>
      </c>
      <c r="AR232" s="113">
        <f>IF(R232="дп/др.(б)",ROUNDUP((F232*норми!$S$4)+(((норми!$S$10+норми!$S$11)*норми!$S$9)*F232),0),0)</f>
        <v>0</v>
      </c>
      <c r="AS232" s="60">
        <f>IF(S232="аб",ROUNDUP((норми!$T$4*G232)+(норми!$S$11*(норми!$T$9*F232)),0),0)</f>
        <v>0</v>
      </c>
      <c r="AT232" s="113">
        <f>IF(R232="дп/др.(м)",ROUNDUP((F232*норми!$U$4)+(((норми!$U$10+норми!$U$11)*норми!$U$9)*F232),0),0)</f>
        <v>0</v>
      </c>
      <c r="AU232" s="60">
        <f>IF(S232="ам",ROUNDUP((норми!$V$4*G232)+(норми!$U$11*(норми!$V$9*F232)),0),0)</f>
        <v>0</v>
      </c>
      <c r="AV232" s="43"/>
      <c r="AW232" s="60" t="str">
        <f t="shared" si="46"/>
        <v/>
      </c>
      <c r="AX232" s="43"/>
      <c r="AY232" s="60" t="str">
        <f>IF(P232&gt;0,IF(AX232="+",(норми!$X$4)*(P232*G232),""),"")</f>
        <v/>
      </c>
      <c r="AZ232" s="43"/>
      <c r="BA232" s="60" t="str">
        <f>IF(P232&gt;0,IF(AZ232="+",(норми!$X$4)*(P232*G232),""),"")</f>
        <v/>
      </c>
      <c r="BB232" s="43"/>
      <c r="BC232" s="60" t="str">
        <f>IF(P232&gt;0,IF(BB232="+",(норми!$Z$4)*(P232*F232),""),"")</f>
        <v/>
      </c>
      <c r="BD232" s="61"/>
      <c r="BE232" s="60">
        <f t="shared" si="47"/>
        <v>0</v>
      </c>
      <c r="BF232" s="44">
        <f t="shared" si="48"/>
        <v>0</v>
      </c>
    </row>
    <row r="233" spans="1:58" hidden="1" outlineLevel="1" x14ac:dyDescent="0.2">
      <c r="A233" s="33">
        <v>9</v>
      </c>
      <c r="B233" s="21"/>
      <c r="C233" s="21"/>
      <c r="D233" s="48"/>
      <c r="E233" s="21"/>
      <c r="F233" s="21"/>
      <c r="G233" s="21"/>
      <c r="H233" s="21"/>
      <c r="I233" s="21"/>
      <c r="J233" s="20"/>
      <c r="K233" s="22"/>
      <c r="L233" s="22"/>
      <c r="M233" s="22"/>
      <c r="N233" s="22"/>
      <c r="O233" s="22"/>
      <c r="P233" s="21"/>
      <c r="Q233" s="22"/>
      <c r="R233" s="22"/>
      <c r="S233" s="22"/>
      <c r="T233" s="22"/>
      <c r="U233" s="22"/>
      <c r="V233" s="22"/>
      <c r="W233" s="22"/>
      <c r="X233" s="48"/>
      <c r="Y233" s="23"/>
      <c r="Z233" s="59">
        <f t="shared" si="49"/>
        <v>0</v>
      </c>
      <c r="AA233" s="60">
        <f t="shared" si="50"/>
        <v>0</v>
      </c>
      <c r="AB233" s="60">
        <f t="shared" si="51"/>
        <v>0</v>
      </c>
      <c r="AC233" s="60">
        <f t="shared" si="52"/>
        <v>0</v>
      </c>
      <c r="AD233" s="60">
        <f>IF(D233&lt;=4,O233+((O233*(норми!$E$6))/100),O233+((O233*(норми!$E$7))/100))</f>
        <v>0</v>
      </c>
      <c r="AE233" s="113">
        <f>IFERROR(IF(P233&gt;0,0,ROUNDUP(норми!$F$4*G233,0)),"")</f>
        <v>0</v>
      </c>
      <c r="AF233" s="61"/>
      <c r="AG233" s="61"/>
      <c r="AH233" s="61"/>
      <c r="AI233" s="60">
        <f>IF(X233&gt;0,(X233*(норми!$J$4*F233)),0)</f>
        <v>0</v>
      </c>
      <c r="AJ233" s="60">
        <f>IF(V233="фах",норми!$K$4*F233,0)</f>
        <v>0</v>
      </c>
      <c r="AK233" s="60">
        <f>IF(V233="заг",норми!$L$4*F233,0)</f>
        <v>0</v>
      </c>
      <c r="AL233" s="60">
        <f>IF(W233="фах",норми!$M$4*F233,0)</f>
        <v>0</v>
      </c>
      <c r="AM233" s="60">
        <f>IF(W233="заг",норми!$N$4*F233,0)</f>
        <v>0</v>
      </c>
      <c r="AN233" s="60">
        <f>IF(T233&gt;0,G233*норми!$O$4,0)</f>
        <v>0</v>
      </c>
      <c r="AO233" s="60">
        <f>IF(U233&gt;0,G233*норми!$P$4,0)</f>
        <v>0</v>
      </c>
      <c r="AP233" s="60">
        <f>IF(U233="е.п.",ROUNDUP(G233*норми!$Q$4,0),0)</f>
        <v>0</v>
      </c>
      <c r="AQ233" s="60">
        <f>IF(U233="е.у.",ROUNDUP(G233*норми!$R$4,0),0)</f>
        <v>0</v>
      </c>
      <c r="AR233" s="113">
        <f>IF(R233="дп/др.(б)",ROUNDUP((F233*норми!$S$4)+(((норми!$S$10+норми!$S$11)*норми!$S$9)*F233),0),0)</f>
        <v>0</v>
      </c>
      <c r="AS233" s="60">
        <f>IF(S233="аб",ROUNDUP((норми!$T$4*G233)+(норми!$S$11*(норми!$T$9*F233)),0),0)</f>
        <v>0</v>
      </c>
      <c r="AT233" s="113">
        <f>IF(R233="дп/др.(м)",ROUNDUP((F233*норми!$U$4)+(((норми!$U$10+норми!$U$11)*норми!$U$9)*F233),0),0)</f>
        <v>0</v>
      </c>
      <c r="AU233" s="60">
        <f>IF(S233="ам",ROUNDUP((норми!$V$4*G233)+(норми!$U$11*(норми!$V$9*F233)),0),0)</f>
        <v>0</v>
      </c>
      <c r="AV233" s="43"/>
      <c r="AW233" s="60" t="str">
        <f t="shared" si="46"/>
        <v/>
      </c>
      <c r="AX233" s="43"/>
      <c r="AY233" s="60" t="str">
        <f>IF(P233&gt;0,IF(AX233="+",(норми!$X$4)*(P233*G233),""),"")</f>
        <v/>
      </c>
      <c r="AZ233" s="43"/>
      <c r="BA233" s="60" t="str">
        <f>IF(P233&gt;0,IF(AZ233="+",(норми!$X$4)*(P233*G233),""),"")</f>
        <v/>
      </c>
      <c r="BB233" s="43"/>
      <c r="BC233" s="60" t="str">
        <f>IF(P233&gt;0,IF(BB233="+",(норми!$Z$4)*(P233*F233),""),"")</f>
        <v/>
      </c>
      <c r="BD233" s="61"/>
      <c r="BE233" s="60">
        <f t="shared" si="47"/>
        <v>0</v>
      </c>
      <c r="BF233" s="44">
        <f t="shared" si="48"/>
        <v>0</v>
      </c>
    </row>
    <row r="234" spans="1:58" hidden="1" outlineLevel="1" x14ac:dyDescent="0.2">
      <c r="A234" s="33">
        <v>10</v>
      </c>
      <c r="B234" s="21"/>
      <c r="C234" s="21"/>
      <c r="D234" s="48"/>
      <c r="E234" s="21"/>
      <c r="F234" s="21"/>
      <c r="G234" s="21"/>
      <c r="H234" s="21"/>
      <c r="I234" s="21"/>
      <c r="J234" s="20"/>
      <c r="K234" s="22"/>
      <c r="L234" s="22"/>
      <c r="M234" s="22"/>
      <c r="N234" s="22"/>
      <c r="O234" s="22"/>
      <c r="P234" s="21"/>
      <c r="Q234" s="22"/>
      <c r="R234" s="22"/>
      <c r="S234" s="22"/>
      <c r="T234" s="22"/>
      <c r="U234" s="22"/>
      <c r="V234" s="22"/>
      <c r="W234" s="22"/>
      <c r="X234" s="48"/>
      <c r="Y234" s="23"/>
      <c r="Z234" s="59">
        <f t="shared" si="49"/>
        <v>0</v>
      </c>
      <c r="AA234" s="60">
        <f t="shared" si="50"/>
        <v>0</v>
      </c>
      <c r="AB234" s="60">
        <f t="shared" si="51"/>
        <v>0</v>
      </c>
      <c r="AC234" s="60">
        <f t="shared" si="52"/>
        <v>0</v>
      </c>
      <c r="AD234" s="60">
        <f>IF(D234&lt;=4,O234+((O234*(норми!$E$6))/100),O234+((O234*(норми!$E$7))/100))</f>
        <v>0</v>
      </c>
      <c r="AE234" s="113">
        <f>IFERROR(IF(P234&gt;0,0,ROUNDUP(норми!$F$4*G234,0)),"")</f>
        <v>0</v>
      </c>
      <c r="AF234" s="61"/>
      <c r="AG234" s="61"/>
      <c r="AH234" s="61"/>
      <c r="AI234" s="60">
        <f>IF(X234&gt;0,(X234*(норми!$J$4*F234)),0)</f>
        <v>0</v>
      </c>
      <c r="AJ234" s="60">
        <f>IF(V234="фах",норми!$K$4*F234,0)</f>
        <v>0</v>
      </c>
      <c r="AK234" s="60">
        <f>IF(V234="заг",норми!$L$4*F234,0)</f>
        <v>0</v>
      </c>
      <c r="AL234" s="60">
        <f>IF(W234="фах",норми!$M$4*F234,0)</f>
        <v>0</v>
      </c>
      <c r="AM234" s="60">
        <f>IF(W234="заг",норми!$N$4*F234,0)</f>
        <v>0</v>
      </c>
      <c r="AN234" s="60">
        <f>IF(T234&gt;0,G234*норми!$O$4,0)</f>
        <v>0</v>
      </c>
      <c r="AO234" s="60">
        <f>IF(U234&gt;0,G234*норми!$P$4,0)</f>
        <v>0</v>
      </c>
      <c r="AP234" s="60">
        <f>IF(U234="е.п.",ROUNDUP(G234*норми!$Q$4,0),0)</f>
        <v>0</v>
      </c>
      <c r="AQ234" s="60">
        <f>IF(U234="е.у.",ROUNDUP(G234*норми!$R$4,0),0)</f>
        <v>0</v>
      </c>
      <c r="AR234" s="113">
        <f>IF(R234="дп/др.(б)",ROUNDUP((F234*норми!$S$4)+(((норми!$S$10+норми!$S$11)*норми!$S$9)*F234),0),0)</f>
        <v>0</v>
      </c>
      <c r="AS234" s="60">
        <f>IF(S234="аб",ROUNDUP((норми!$T$4*G234)+(норми!$S$11*(норми!$T$9*F234)),0),0)</f>
        <v>0</v>
      </c>
      <c r="AT234" s="113">
        <f>IF(R234="дп/др.(м)",ROUNDUP((F234*норми!$U$4)+(((норми!$U$10+норми!$U$11)*норми!$U$9)*F234),0),0)</f>
        <v>0</v>
      </c>
      <c r="AU234" s="60">
        <f>IF(S234="ам",ROUNDUP((норми!$V$4*G234)+(норми!$U$11*(норми!$V$9*F234)),0),0)</f>
        <v>0</v>
      </c>
      <c r="AV234" s="43"/>
      <c r="AW234" s="60" t="str">
        <f t="shared" si="46"/>
        <v/>
      </c>
      <c r="AX234" s="43"/>
      <c r="AY234" s="60" t="str">
        <f>IF(P234&gt;0,IF(AX234="+",(норми!$X$4)*(P234*G234),""),"")</f>
        <v/>
      </c>
      <c r="AZ234" s="43"/>
      <c r="BA234" s="60" t="str">
        <f>IF(P234&gt;0,IF(AZ234="+",(норми!$X$4)*(P234*G234),""),"")</f>
        <v/>
      </c>
      <c r="BB234" s="43"/>
      <c r="BC234" s="60" t="str">
        <f>IF(P234&gt;0,IF(BB234="+",(норми!$Z$4)*(P234*F234),""),"")</f>
        <v/>
      </c>
      <c r="BD234" s="61"/>
      <c r="BE234" s="60">
        <f t="shared" si="47"/>
        <v>0</v>
      </c>
      <c r="BF234" s="44">
        <f t="shared" si="48"/>
        <v>0</v>
      </c>
    </row>
    <row r="235" spans="1:58" hidden="1" outlineLevel="1" x14ac:dyDescent="0.2">
      <c r="A235" s="33">
        <v>11</v>
      </c>
      <c r="B235" s="21"/>
      <c r="C235" s="21"/>
      <c r="D235" s="48"/>
      <c r="E235" s="21"/>
      <c r="F235" s="21"/>
      <c r="G235" s="21"/>
      <c r="H235" s="21"/>
      <c r="I235" s="21"/>
      <c r="J235" s="20"/>
      <c r="K235" s="22"/>
      <c r="L235" s="22"/>
      <c r="M235" s="22"/>
      <c r="N235" s="22"/>
      <c r="O235" s="22"/>
      <c r="P235" s="21"/>
      <c r="Q235" s="22"/>
      <c r="R235" s="22"/>
      <c r="S235" s="22"/>
      <c r="T235" s="22"/>
      <c r="U235" s="22"/>
      <c r="V235" s="22"/>
      <c r="W235" s="22"/>
      <c r="X235" s="48"/>
      <c r="Y235" s="23"/>
      <c r="Z235" s="59">
        <f t="shared" si="49"/>
        <v>0</v>
      </c>
      <c r="AA235" s="60">
        <f t="shared" si="50"/>
        <v>0</v>
      </c>
      <c r="AB235" s="60">
        <f t="shared" si="51"/>
        <v>0</v>
      </c>
      <c r="AC235" s="60">
        <f t="shared" si="52"/>
        <v>0</v>
      </c>
      <c r="AD235" s="60">
        <f>IF(D235&lt;=4,O235+((O235*(норми!$E$6))/100),O235+((O235*(норми!$E$7))/100))</f>
        <v>0</v>
      </c>
      <c r="AE235" s="113">
        <f>IFERROR(IF(P235&gt;0,0,ROUNDUP(норми!$F$4*G235,0)),"")</f>
        <v>0</v>
      </c>
      <c r="AF235" s="61"/>
      <c r="AG235" s="61"/>
      <c r="AH235" s="61"/>
      <c r="AI235" s="60">
        <f>IF(X235&gt;0,(X235*(норми!$J$4*F235)),0)</f>
        <v>0</v>
      </c>
      <c r="AJ235" s="60">
        <f>IF(V235="фах",норми!$K$4*F235,0)</f>
        <v>0</v>
      </c>
      <c r="AK235" s="60">
        <f>IF(V235="заг",норми!$L$4*F235,0)</f>
        <v>0</v>
      </c>
      <c r="AL235" s="60">
        <f>IF(W235="фах",норми!$M$4*F235,0)</f>
        <v>0</v>
      </c>
      <c r="AM235" s="60">
        <f>IF(W235="заг",норми!$N$4*F235,0)</f>
        <v>0</v>
      </c>
      <c r="AN235" s="60">
        <f>IF(T235&gt;0,G235*норми!$O$4,0)</f>
        <v>0</v>
      </c>
      <c r="AO235" s="60">
        <f>IF(U235&gt;0,G235*норми!$P$4,0)</f>
        <v>0</v>
      </c>
      <c r="AP235" s="60">
        <f>IF(U235="е.п.",ROUNDUP(G235*норми!$Q$4,0),0)</f>
        <v>0</v>
      </c>
      <c r="AQ235" s="60">
        <f>IF(U235="е.у.",ROUNDUP(G235*норми!$R$4,0),0)</f>
        <v>0</v>
      </c>
      <c r="AR235" s="113">
        <f>IF(R235="дп/др.(б)",ROUNDUP((F235*норми!$S$4)+(((норми!$S$10+норми!$S$11)*норми!$S$9)*F235),0),0)</f>
        <v>0</v>
      </c>
      <c r="AS235" s="60">
        <f>IF(S235="аб",ROUNDUP((норми!$T$4*G235)+(норми!$S$11*(норми!$T$9*F235)),0),0)</f>
        <v>0</v>
      </c>
      <c r="AT235" s="113">
        <f>IF(R235="дп/др.(м)",ROUNDUP((F235*норми!$U$4)+(((норми!$U$10+норми!$U$11)*норми!$U$9)*F235),0),0)</f>
        <v>0</v>
      </c>
      <c r="AU235" s="60">
        <f>IF(S235="ам",ROUNDUP((норми!$V$4*G235)+(норми!$U$11*(норми!$V$9*F235)),0),0)</f>
        <v>0</v>
      </c>
      <c r="AV235" s="43"/>
      <c r="AW235" s="60" t="str">
        <f t="shared" si="46"/>
        <v/>
      </c>
      <c r="AX235" s="43"/>
      <c r="AY235" s="60" t="str">
        <f>IF(P235&gt;0,IF(AX235="+",(норми!$X$4)*(P235*G235),""),"")</f>
        <v/>
      </c>
      <c r="AZ235" s="43"/>
      <c r="BA235" s="60" t="str">
        <f>IF(P235&gt;0,IF(AZ235="+",(норми!$X$4)*(P235*G235),""),"")</f>
        <v/>
      </c>
      <c r="BB235" s="43"/>
      <c r="BC235" s="60" t="str">
        <f>IF(P235&gt;0,IF(BB235="+",(норми!$Z$4)*(P235*F235),""),"")</f>
        <v/>
      </c>
      <c r="BD235" s="61"/>
      <c r="BE235" s="60">
        <f t="shared" si="47"/>
        <v>0</v>
      </c>
      <c r="BF235" s="44">
        <f t="shared" si="48"/>
        <v>0</v>
      </c>
    </row>
    <row r="236" spans="1:58" hidden="1" outlineLevel="1" x14ac:dyDescent="0.2">
      <c r="A236" s="33">
        <v>12</v>
      </c>
      <c r="B236" s="21"/>
      <c r="C236" s="21"/>
      <c r="D236" s="48"/>
      <c r="E236" s="21"/>
      <c r="F236" s="21"/>
      <c r="G236" s="21"/>
      <c r="H236" s="21"/>
      <c r="I236" s="21"/>
      <c r="J236" s="20"/>
      <c r="K236" s="22"/>
      <c r="L236" s="22"/>
      <c r="M236" s="22"/>
      <c r="N236" s="22"/>
      <c r="O236" s="22"/>
      <c r="P236" s="21"/>
      <c r="Q236" s="22"/>
      <c r="R236" s="22"/>
      <c r="S236" s="22"/>
      <c r="T236" s="22"/>
      <c r="U236" s="22"/>
      <c r="V236" s="22"/>
      <c r="W236" s="22"/>
      <c r="X236" s="48"/>
      <c r="Y236" s="23"/>
      <c r="Z236" s="59">
        <f t="shared" si="49"/>
        <v>0</v>
      </c>
      <c r="AA236" s="60">
        <f t="shared" si="50"/>
        <v>0</v>
      </c>
      <c r="AB236" s="60">
        <f t="shared" si="51"/>
        <v>0</v>
      </c>
      <c r="AC236" s="60">
        <f t="shared" si="52"/>
        <v>0</v>
      </c>
      <c r="AD236" s="60">
        <f>IF(D236&lt;=4,O236+((O236*(норми!$E$6))/100),O236+((O236*(норми!$E$7))/100))</f>
        <v>0</v>
      </c>
      <c r="AE236" s="113">
        <f>IFERROR(IF(P236&gt;0,0,ROUNDUP(норми!$F$4*G236,0)),"")</f>
        <v>0</v>
      </c>
      <c r="AF236" s="61"/>
      <c r="AG236" s="61"/>
      <c r="AH236" s="61"/>
      <c r="AI236" s="60">
        <f>IF(X236&gt;0,(X236*(норми!$J$4*F236)),0)</f>
        <v>0</v>
      </c>
      <c r="AJ236" s="60">
        <f>IF(V236="фах",норми!$K$4*F236,0)</f>
        <v>0</v>
      </c>
      <c r="AK236" s="60">
        <f>IF(V236="заг",норми!$L$4*F236,0)</f>
        <v>0</v>
      </c>
      <c r="AL236" s="60">
        <f>IF(W236="фах",норми!$M$4*F236,0)</f>
        <v>0</v>
      </c>
      <c r="AM236" s="60">
        <f>IF(W236="заг",норми!$N$4*F236,0)</f>
        <v>0</v>
      </c>
      <c r="AN236" s="60">
        <f>IF(T236&gt;0,G236*норми!$O$4,0)</f>
        <v>0</v>
      </c>
      <c r="AO236" s="60">
        <f>IF(U236&gt;0,G236*норми!$P$4,0)</f>
        <v>0</v>
      </c>
      <c r="AP236" s="60">
        <f>IF(U236="е.п.",ROUNDUP(G236*норми!$Q$4,0),0)</f>
        <v>0</v>
      </c>
      <c r="AQ236" s="60">
        <f>IF(U236="е.у.",ROUNDUP(G236*норми!$R$4,0),0)</f>
        <v>0</v>
      </c>
      <c r="AR236" s="113">
        <f>IF(R236="дп/др.(б)",ROUNDUP((F236*норми!$S$4)+(((норми!$S$10+норми!$S$11)*норми!$S$9)*F236),0),0)</f>
        <v>0</v>
      </c>
      <c r="AS236" s="60">
        <f>IF(S236="аб",ROUNDUP((норми!$T$4*G236)+(норми!$S$11*(норми!$T$9*F236)),0),0)</f>
        <v>0</v>
      </c>
      <c r="AT236" s="113">
        <f>IF(R236="дп/др.(м)",ROUNDUP((F236*норми!$U$4)+(((норми!$U$10+норми!$U$11)*норми!$U$9)*F236),0),0)</f>
        <v>0</v>
      </c>
      <c r="AU236" s="60">
        <f>IF(S236="ам",ROUNDUP((норми!$V$4*G236)+(норми!$U$11*(норми!$V$9*F236)),0),0)</f>
        <v>0</v>
      </c>
      <c r="AV236" s="43"/>
      <c r="AW236" s="60" t="str">
        <f t="shared" si="46"/>
        <v/>
      </c>
      <c r="AX236" s="43"/>
      <c r="AY236" s="60" t="str">
        <f>IF(P236&gt;0,IF(AX236="+",(норми!$X$4)*(P236*G236),""),"")</f>
        <v/>
      </c>
      <c r="AZ236" s="43"/>
      <c r="BA236" s="60" t="str">
        <f>IF(P236&gt;0,IF(AZ236="+",(норми!$X$4)*(P236*G236),""),"")</f>
        <v/>
      </c>
      <c r="BB236" s="43"/>
      <c r="BC236" s="60" t="str">
        <f>IF(P236&gt;0,IF(BB236="+",(норми!$Z$4)*(P236*F236),""),"")</f>
        <v/>
      </c>
      <c r="BD236" s="61"/>
      <c r="BE236" s="60">
        <f t="shared" si="47"/>
        <v>0</v>
      </c>
      <c r="BF236" s="44">
        <f t="shared" si="48"/>
        <v>0</v>
      </c>
    </row>
    <row r="237" spans="1:58" hidden="1" outlineLevel="1" x14ac:dyDescent="0.2">
      <c r="A237" s="33">
        <v>13</v>
      </c>
      <c r="B237" s="21"/>
      <c r="C237" s="21"/>
      <c r="D237" s="48"/>
      <c r="E237" s="21"/>
      <c r="F237" s="21"/>
      <c r="G237" s="21"/>
      <c r="H237" s="21"/>
      <c r="I237" s="21"/>
      <c r="J237" s="20"/>
      <c r="K237" s="22"/>
      <c r="L237" s="22"/>
      <c r="M237" s="22"/>
      <c r="N237" s="22"/>
      <c r="O237" s="22"/>
      <c r="P237" s="21"/>
      <c r="Q237" s="22"/>
      <c r="R237" s="22"/>
      <c r="S237" s="22"/>
      <c r="T237" s="22"/>
      <c r="U237" s="22"/>
      <c r="V237" s="22"/>
      <c r="W237" s="22"/>
      <c r="X237" s="48"/>
      <c r="Y237" s="23"/>
      <c r="Z237" s="59">
        <f t="shared" si="49"/>
        <v>0</v>
      </c>
      <c r="AA237" s="60">
        <f t="shared" si="50"/>
        <v>0</v>
      </c>
      <c r="AB237" s="60">
        <f t="shared" si="51"/>
        <v>0</v>
      </c>
      <c r="AC237" s="60">
        <f t="shared" si="52"/>
        <v>0</v>
      </c>
      <c r="AD237" s="60">
        <f>IF(D237&lt;=4,O237+((O237*(норми!$E$6))/100),O237+((O237*(норми!$E$7))/100))</f>
        <v>0</v>
      </c>
      <c r="AE237" s="113">
        <f>IFERROR(IF(P237&gt;0,0,ROUNDUP(норми!$F$4*G237,0)),"")</f>
        <v>0</v>
      </c>
      <c r="AF237" s="61"/>
      <c r="AG237" s="61"/>
      <c r="AH237" s="61"/>
      <c r="AI237" s="60">
        <f>IF(X237&gt;0,(X237*(норми!$J$4*F237)),0)</f>
        <v>0</v>
      </c>
      <c r="AJ237" s="60">
        <f>IF(V237="фах",норми!$K$4*F237,0)</f>
        <v>0</v>
      </c>
      <c r="AK237" s="60">
        <f>IF(V237="заг",норми!$L$4*F237,0)</f>
        <v>0</v>
      </c>
      <c r="AL237" s="60">
        <f>IF(W237="фах",норми!$M$4*F237,0)</f>
        <v>0</v>
      </c>
      <c r="AM237" s="60">
        <f>IF(W237="заг",норми!$N$4*F237,0)</f>
        <v>0</v>
      </c>
      <c r="AN237" s="60">
        <f>IF(T237&gt;0,G237*норми!$O$4,0)</f>
        <v>0</v>
      </c>
      <c r="AO237" s="60">
        <f>IF(U237&gt;0,G237*норми!$P$4,0)</f>
        <v>0</v>
      </c>
      <c r="AP237" s="60">
        <f>IF(U237="е.п.",ROUNDUP(G237*норми!$Q$4,0),0)</f>
        <v>0</v>
      </c>
      <c r="AQ237" s="60">
        <f>IF(U237="е.у.",ROUNDUP(G237*норми!$R$4,0),0)</f>
        <v>0</v>
      </c>
      <c r="AR237" s="113">
        <f>IF(R237="дп/др.(б)",ROUNDUP((F237*норми!$S$4)+(((норми!$S$10+норми!$S$11)*норми!$S$9)*F237),0),0)</f>
        <v>0</v>
      </c>
      <c r="AS237" s="60">
        <f>IF(S237="аб",ROUNDUP((норми!$T$4*G237)+(норми!$S$11*(норми!$T$9*F237)),0),0)</f>
        <v>0</v>
      </c>
      <c r="AT237" s="113">
        <f>IF(R237="дп/др.(м)",ROUNDUP((F237*норми!$U$4)+(((норми!$U$10+норми!$U$11)*норми!$U$9)*F237),0),0)</f>
        <v>0</v>
      </c>
      <c r="AU237" s="60">
        <f>IF(S237="ам",ROUNDUP((норми!$V$4*G237)+(норми!$U$11*(норми!$V$9*F237)),0),0)</f>
        <v>0</v>
      </c>
      <c r="AV237" s="43"/>
      <c r="AW237" s="60" t="str">
        <f t="shared" si="46"/>
        <v/>
      </c>
      <c r="AX237" s="43"/>
      <c r="AY237" s="60" t="str">
        <f>IF(P237&gt;0,IF(AX237="+",(норми!$X$4)*(P237*G237),""),"")</f>
        <v/>
      </c>
      <c r="AZ237" s="43"/>
      <c r="BA237" s="60" t="str">
        <f>IF(P237&gt;0,IF(AZ237="+",(норми!$X$4)*(P237*G237),""),"")</f>
        <v/>
      </c>
      <c r="BB237" s="43"/>
      <c r="BC237" s="60" t="str">
        <f>IF(P237&gt;0,IF(BB237="+",(норми!$Z$4)*(P237*F237),""),"")</f>
        <v/>
      </c>
      <c r="BD237" s="61"/>
      <c r="BE237" s="60">
        <f t="shared" si="47"/>
        <v>0</v>
      </c>
      <c r="BF237" s="44">
        <f t="shared" si="48"/>
        <v>0</v>
      </c>
    </row>
    <row r="238" spans="1:58" hidden="1" outlineLevel="1" x14ac:dyDescent="0.2">
      <c r="A238" s="33">
        <v>14</v>
      </c>
      <c r="B238" s="21"/>
      <c r="C238" s="21"/>
      <c r="D238" s="48"/>
      <c r="E238" s="21"/>
      <c r="F238" s="21"/>
      <c r="G238" s="21"/>
      <c r="H238" s="21"/>
      <c r="I238" s="21"/>
      <c r="J238" s="20"/>
      <c r="K238" s="22"/>
      <c r="L238" s="22"/>
      <c r="M238" s="22"/>
      <c r="N238" s="22"/>
      <c r="O238" s="22"/>
      <c r="P238" s="21"/>
      <c r="Q238" s="22"/>
      <c r="R238" s="22"/>
      <c r="S238" s="22"/>
      <c r="T238" s="22"/>
      <c r="U238" s="22"/>
      <c r="V238" s="22"/>
      <c r="W238" s="22"/>
      <c r="X238" s="48"/>
      <c r="Y238" s="23"/>
      <c r="Z238" s="59">
        <f t="shared" si="49"/>
        <v>0</v>
      </c>
      <c r="AA238" s="60">
        <f t="shared" si="50"/>
        <v>0</v>
      </c>
      <c r="AB238" s="60">
        <f t="shared" si="51"/>
        <v>0</v>
      </c>
      <c r="AC238" s="60">
        <f t="shared" si="52"/>
        <v>0</v>
      </c>
      <c r="AD238" s="60">
        <f>IF(D238&lt;=4,O238+((O238*(норми!$E$6))/100),O238+((O238*(норми!$E$7))/100))</f>
        <v>0</v>
      </c>
      <c r="AE238" s="113">
        <f>IFERROR(IF(P238&gt;0,0,ROUNDUP(норми!$F$4*G238,0)),"")</f>
        <v>0</v>
      </c>
      <c r="AF238" s="61"/>
      <c r="AG238" s="61"/>
      <c r="AH238" s="61"/>
      <c r="AI238" s="60">
        <f>IF(X238&gt;0,(X238*(норми!$J$4*F238)),0)</f>
        <v>0</v>
      </c>
      <c r="AJ238" s="60">
        <f>IF(V238="фах",норми!$K$4*F238,0)</f>
        <v>0</v>
      </c>
      <c r="AK238" s="60">
        <f>IF(V238="заг",норми!$L$4*F238,0)</f>
        <v>0</v>
      </c>
      <c r="AL238" s="60">
        <f>IF(W238="фах",норми!$M$4*F238,0)</f>
        <v>0</v>
      </c>
      <c r="AM238" s="60">
        <f>IF(W238="заг",норми!$N$4*F238,0)</f>
        <v>0</v>
      </c>
      <c r="AN238" s="60">
        <f>IF(T238&gt;0,G238*норми!$O$4,0)</f>
        <v>0</v>
      </c>
      <c r="AO238" s="60">
        <f>IF(U238&gt;0,G238*норми!$P$4,0)</f>
        <v>0</v>
      </c>
      <c r="AP238" s="60">
        <f>IF(U238="е.п.",ROUNDUP(G238*норми!$Q$4,0),0)</f>
        <v>0</v>
      </c>
      <c r="AQ238" s="60">
        <f>IF(U238="е.у.",ROUNDUP(G238*норми!$R$4,0),0)</f>
        <v>0</v>
      </c>
      <c r="AR238" s="113">
        <f>IF(R238="дп/др.(б)",ROUNDUP((F238*норми!$S$4)+(((норми!$S$10+норми!$S$11)*норми!$S$9)*F238),0),0)</f>
        <v>0</v>
      </c>
      <c r="AS238" s="60">
        <f>IF(S238="аб",ROUNDUP((норми!$T$4*G238)+(норми!$S$11*(норми!$T$9*F238)),0),0)</f>
        <v>0</v>
      </c>
      <c r="AT238" s="113">
        <f>IF(R238="дп/др.(м)",ROUNDUP((F238*норми!$U$4)+(((норми!$U$10+норми!$U$11)*норми!$U$9)*F238),0),0)</f>
        <v>0</v>
      </c>
      <c r="AU238" s="60">
        <f>IF(S238="ам",ROUNDUP((норми!$V$4*G238)+(норми!$U$11*(норми!$V$9*F238)),0),0)</f>
        <v>0</v>
      </c>
      <c r="AV238" s="43"/>
      <c r="AW238" s="60" t="str">
        <f t="shared" si="46"/>
        <v/>
      </c>
      <c r="AX238" s="43"/>
      <c r="AY238" s="60" t="str">
        <f>IF(P238&gt;0,IF(AX238="+",(норми!$X$4)*(P238*G238),""),"")</f>
        <v/>
      </c>
      <c r="AZ238" s="43"/>
      <c r="BA238" s="60" t="str">
        <f>IF(P238&gt;0,IF(AZ238="+",(норми!$X$4)*(P238*G238),""),"")</f>
        <v/>
      </c>
      <c r="BB238" s="43"/>
      <c r="BC238" s="60" t="str">
        <f>IF(P238&gt;0,IF(BB238="+",(норми!$Z$4)*(P238*F238),""),"")</f>
        <v/>
      </c>
      <c r="BD238" s="61"/>
      <c r="BE238" s="60">
        <f t="shared" si="47"/>
        <v>0</v>
      </c>
      <c r="BF238" s="44">
        <f t="shared" si="48"/>
        <v>0</v>
      </c>
    </row>
    <row r="239" spans="1:58" hidden="1" outlineLevel="1" x14ac:dyDescent="0.2">
      <c r="A239" s="33">
        <v>15</v>
      </c>
      <c r="B239" s="21"/>
      <c r="C239" s="21"/>
      <c r="D239" s="48"/>
      <c r="E239" s="21"/>
      <c r="F239" s="21"/>
      <c r="G239" s="21"/>
      <c r="H239" s="21"/>
      <c r="I239" s="21"/>
      <c r="J239" s="20"/>
      <c r="K239" s="22"/>
      <c r="L239" s="22"/>
      <c r="M239" s="22"/>
      <c r="N239" s="22"/>
      <c r="O239" s="22"/>
      <c r="P239" s="21"/>
      <c r="Q239" s="22"/>
      <c r="R239" s="22"/>
      <c r="S239" s="22"/>
      <c r="T239" s="22"/>
      <c r="U239" s="22"/>
      <c r="V239" s="22"/>
      <c r="W239" s="22"/>
      <c r="X239" s="48"/>
      <c r="Y239" s="23"/>
      <c r="Z239" s="59">
        <f t="shared" si="49"/>
        <v>0</v>
      </c>
      <c r="AA239" s="60">
        <f t="shared" si="50"/>
        <v>0</v>
      </c>
      <c r="AB239" s="60">
        <f t="shared" si="51"/>
        <v>0</v>
      </c>
      <c r="AC239" s="60">
        <f t="shared" si="52"/>
        <v>0</v>
      </c>
      <c r="AD239" s="60">
        <f>IF(D239&lt;=4,O239+((O239*(норми!$E$6))/100),O239+((O239*(норми!$E$7))/100))</f>
        <v>0</v>
      </c>
      <c r="AE239" s="113">
        <f>IFERROR(IF(P239&gt;0,0,ROUNDUP(норми!$F$4*G239,0)),"")</f>
        <v>0</v>
      </c>
      <c r="AF239" s="61"/>
      <c r="AG239" s="61"/>
      <c r="AH239" s="61"/>
      <c r="AI239" s="60">
        <f>IF(X239&gt;0,(X239*(норми!$J$4*F239)),0)</f>
        <v>0</v>
      </c>
      <c r="AJ239" s="60">
        <f>IF(V239="фах",норми!$K$4*F239,0)</f>
        <v>0</v>
      </c>
      <c r="AK239" s="60">
        <f>IF(V239="заг",норми!$L$4*F239,0)</f>
        <v>0</v>
      </c>
      <c r="AL239" s="60">
        <f>IF(W239="фах",норми!$M$4*F239,0)</f>
        <v>0</v>
      </c>
      <c r="AM239" s="60">
        <f>IF(W239="заг",норми!$N$4*F239,0)</f>
        <v>0</v>
      </c>
      <c r="AN239" s="60">
        <f>IF(T239&gt;0,G239*норми!$O$4,0)</f>
        <v>0</v>
      </c>
      <c r="AO239" s="60">
        <f>IF(U239&gt;0,G239*норми!$P$4,0)</f>
        <v>0</v>
      </c>
      <c r="AP239" s="60">
        <f>IF(U239="е.п.",ROUNDUP(G239*норми!$Q$4,0),0)</f>
        <v>0</v>
      </c>
      <c r="AQ239" s="60">
        <f>IF(U239="е.у.",ROUNDUP(G239*норми!$R$4,0),0)</f>
        <v>0</v>
      </c>
      <c r="AR239" s="113">
        <f>IF(R239="дп/др.(б)",ROUNDUP((F239*норми!$S$4)+(((норми!$S$10+норми!$S$11)*норми!$S$9)*F239),0),0)</f>
        <v>0</v>
      </c>
      <c r="AS239" s="60">
        <f>IF(S239="аб",ROUNDUP((норми!$T$4*G239)+(норми!$S$11*(норми!$T$9*F239)),0),0)</f>
        <v>0</v>
      </c>
      <c r="AT239" s="113">
        <f>IF(R239="дп/др.(м)",ROUNDUP((F239*норми!$U$4)+(((норми!$U$10+норми!$U$11)*норми!$U$9)*F239),0),0)</f>
        <v>0</v>
      </c>
      <c r="AU239" s="60">
        <f>IF(S239="ам",ROUNDUP((норми!$V$4*G239)+(норми!$U$11*(норми!$V$9*F239)),0),0)</f>
        <v>0</v>
      </c>
      <c r="AV239" s="43"/>
      <c r="AW239" s="60" t="str">
        <f t="shared" si="46"/>
        <v/>
      </c>
      <c r="AX239" s="43"/>
      <c r="AY239" s="60" t="str">
        <f>IF(P239&gt;0,IF(AX239="+",(норми!$X$4)*(P239*G239),""),"")</f>
        <v/>
      </c>
      <c r="AZ239" s="43"/>
      <c r="BA239" s="60" t="str">
        <f>IF(P239&gt;0,IF(AZ239="+",(норми!$X$4)*(P239*G239),""),"")</f>
        <v/>
      </c>
      <c r="BB239" s="43"/>
      <c r="BC239" s="60" t="str">
        <f>IF(P239&gt;0,IF(BB239="+",(норми!$Z$4)*(P239*F239),""),"")</f>
        <v/>
      </c>
      <c r="BD239" s="61"/>
      <c r="BE239" s="60">
        <f t="shared" si="47"/>
        <v>0</v>
      </c>
      <c r="BF239" s="44">
        <f t="shared" si="48"/>
        <v>0</v>
      </c>
    </row>
    <row r="240" spans="1:58" hidden="1" outlineLevel="1" x14ac:dyDescent="0.2">
      <c r="A240" s="33">
        <v>16</v>
      </c>
      <c r="B240" s="21"/>
      <c r="C240" s="21"/>
      <c r="D240" s="48"/>
      <c r="E240" s="21"/>
      <c r="F240" s="21"/>
      <c r="G240" s="21"/>
      <c r="H240" s="21"/>
      <c r="I240" s="21"/>
      <c r="J240" s="20"/>
      <c r="K240" s="22"/>
      <c r="L240" s="22"/>
      <c r="M240" s="22"/>
      <c r="N240" s="22"/>
      <c r="O240" s="22"/>
      <c r="P240" s="21"/>
      <c r="Q240" s="22"/>
      <c r="R240" s="22"/>
      <c r="S240" s="22"/>
      <c r="T240" s="22"/>
      <c r="U240" s="22"/>
      <c r="V240" s="22"/>
      <c r="W240" s="22"/>
      <c r="X240" s="48"/>
      <c r="Y240" s="23"/>
      <c r="Z240" s="59">
        <f t="shared" si="49"/>
        <v>0</v>
      </c>
      <c r="AA240" s="60">
        <f t="shared" si="50"/>
        <v>0</v>
      </c>
      <c r="AB240" s="60">
        <f t="shared" si="51"/>
        <v>0</v>
      </c>
      <c r="AC240" s="60">
        <f t="shared" si="52"/>
        <v>0</v>
      </c>
      <c r="AD240" s="60">
        <f>IF(D240&lt;=4,O240+((O240*(норми!$E$6))/100),O240+((O240*(норми!$E$7))/100))</f>
        <v>0</v>
      </c>
      <c r="AE240" s="113">
        <f>IFERROR(IF(P240&gt;0,0,ROUNDUP(норми!$F$4*G240,0)),"")</f>
        <v>0</v>
      </c>
      <c r="AF240" s="61"/>
      <c r="AG240" s="61"/>
      <c r="AH240" s="61"/>
      <c r="AI240" s="60">
        <f>IF(X240&gt;0,(X240*(норми!$J$4*F240)),0)</f>
        <v>0</v>
      </c>
      <c r="AJ240" s="60">
        <f>IF(V240="фах",норми!$K$4*F240,0)</f>
        <v>0</v>
      </c>
      <c r="AK240" s="60">
        <f>IF(V240="заг",норми!$L$4*F240,0)</f>
        <v>0</v>
      </c>
      <c r="AL240" s="60">
        <f>IF(W240="фах",норми!$M$4*F240,0)</f>
        <v>0</v>
      </c>
      <c r="AM240" s="60">
        <f>IF(W240="заг",норми!$N$4*F240,0)</f>
        <v>0</v>
      </c>
      <c r="AN240" s="60">
        <f>IF(T240&gt;0,G240*норми!$O$4,0)</f>
        <v>0</v>
      </c>
      <c r="AO240" s="60">
        <f>IF(U240&gt;0,G240*норми!$P$4,0)</f>
        <v>0</v>
      </c>
      <c r="AP240" s="60">
        <f>IF(U240="е.п.",ROUNDUP(G240*норми!$Q$4,0),0)</f>
        <v>0</v>
      </c>
      <c r="AQ240" s="60">
        <f>IF(U240="е.у.",ROUNDUP(G240*норми!$R$4,0),0)</f>
        <v>0</v>
      </c>
      <c r="AR240" s="113">
        <f>IF(R240="дп/др.(б)",ROUNDUP((F240*норми!$S$4)+(((норми!$S$10+норми!$S$11)*норми!$S$9)*F240),0),0)</f>
        <v>0</v>
      </c>
      <c r="AS240" s="60">
        <f>IF(S240="аб",ROUNDUP((норми!$T$4*G240)+(норми!$S$11*(норми!$T$9*F240)),0),0)</f>
        <v>0</v>
      </c>
      <c r="AT240" s="113">
        <f>IF(R240="дп/др.(м)",ROUNDUP((F240*норми!$U$4)+(((норми!$U$10+норми!$U$11)*норми!$U$9)*F240),0),0)</f>
        <v>0</v>
      </c>
      <c r="AU240" s="60">
        <f>IF(S240="ам",ROUNDUP((норми!$V$4*G240)+(норми!$U$11*(норми!$V$9*F240)),0),0)</f>
        <v>0</v>
      </c>
      <c r="AV240" s="43"/>
      <c r="AW240" s="60" t="str">
        <f t="shared" si="46"/>
        <v/>
      </c>
      <c r="AX240" s="43"/>
      <c r="AY240" s="60" t="str">
        <f>IF(P240&gt;0,IF(AX240="+",(норми!$X$4)*(P240*G240),""),"")</f>
        <v/>
      </c>
      <c r="AZ240" s="43"/>
      <c r="BA240" s="60" t="str">
        <f>IF(P240&gt;0,IF(AZ240="+",(норми!$X$4)*(P240*G240),""),"")</f>
        <v/>
      </c>
      <c r="BB240" s="43"/>
      <c r="BC240" s="60" t="str">
        <f>IF(P240&gt;0,IF(BB240="+",(норми!$Z$4)*(P240*F240),""),"")</f>
        <v/>
      </c>
      <c r="BD240" s="61"/>
      <c r="BE240" s="60">
        <f t="shared" si="47"/>
        <v>0</v>
      </c>
      <c r="BF240" s="44">
        <f t="shared" si="48"/>
        <v>0</v>
      </c>
    </row>
    <row r="241" spans="1:58" hidden="1" outlineLevel="1" x14ac:dyDescent="0.2">
      <c r="A241" s="33">
        <v>17</v>
      </c>
      <c r="B241" s="21"/>
      <c r="C241" s="21"/>
      <c r="D241" s="48"/>
      <c r="E241" s="21"/>
      <c r="F241" s="21"/>
      <c r="G241" s="21"/>
      <c r="H241" s="21"/>
      <c r="I241" s="21"/>
      <c r="J241" s="20"/>
      <c r="K241" s="22"/>
      <c r="L241" s="22"/>
      <c r="M241" s="22"/>
      <c r="N241" s="22"/>
      <c r="O241" s="22"/>
      <c r="P241" s="21"/>
      <c r="Q241" s="22"/>
      <c r="R241" s="22"/>
      <c r="S241" s="22"/>
      <c r="T241" s="22"/>
      <c r="U241" s="22"/>
      <c r="V241" s="22"/>
      <c r="W241" s="22"/>
      <c r="X241" s="48"/>
      <c r="Y241" s="23"/>
      <c r="Z241" s="59">
        <f t="shared" si="49"/>
        <v>0</v>
      </c>
      <c r="AA241" s="60">
        <f t="shared" si="50"/>
        <v>0</v>
      </c>
      <c r="AB241" s="60">
        <f t="shared" si="51"/>
        <v>0</v>
      </c>
      <c r="AC241" s="60">
        <f t="shared" si="52"/>
        <v>0</v>
      </c>
      <c r="AD241" s="60">
        <f>IF(D241&lt;=4,O241+((O241*(норми!$E$6))/100),O241+((O241*(норми!$E$7))/100))</f>
        <v>0</v>
      </c>
      <c r="AE241" s="113">
        <f>IFERROR(IF(P241&gt;0,0,ROUNDUP(норми!$F$4*G241,0)),"")</f>
        <v>0</v>
      </c>
      <c r="AF241" s="61"/>
      <c r="AG241" s="61"/>
      <c r="AH241" s="61"/>
      <c r="AI241" s="60">
        <f>IF(X241&gt;0,(X241*(норми!$J$4*F241)),0)</f>
        <v>0</v>
      </c>
      <c r="AJ241" s="60">
        <f>IF(V241="фах",норми!$K$4*F241,0)</f>
        <v>0</v>
      </c>
      <c r="AK241" s="60">
        <f>IF(V241="заг",норми!$L$4*F241,0)</f>
        <v>0</v>
      </c>
      <c r="AL241" s="60">
        <f>IF(W241="фах",норми!$M$4*F241,0)</f>
        <v>0</v>
      </c>
      <c r="AM241" s="60">
        <f>IF(W241="заг",норми!$N$4*F241,0)</f>
        <v>0</v>
      </c>
      <c r="AN241" s="60">
        <f>IF(T241&gt;0,G241*норми!$O$4,0)</f>
        <v>0</v>
      </c>
      <c r="AO241" s="60">
        <f>IF(U241&gt;0,G241*норми!$P$4,0)</f>
        <v>0</v>
      </c>
      <c r="AP241" s="60">
        <f>IF(U241="е.п.",ROUNDUP(G241*норми!$Q$4,0),0)</f>
        <v>0</v>
      </c>
      <c r="AQ241" s="60">
        <f>IF(U241="е.у.",ROUNDUP(G241*норми!$R$4,0),0)</f>
        <v>0</v>
      </c>
      <c r="AR241" s="113">
        <f>IF(R241="дп/др.(б)",ROUNDUP((F241*норми!$S$4)+(((норми!$S$10+норми!$S$11)*норми!$S$9)*F241),0),0)</f>
        <v>0</v>
      </c>
      <c r="AS241" s="60">
        <f>IF(S241="аб",ROUNDUP((норми!$T$4*G241)+(норми!$S$11*(норми!$T$9*F241)),0),0)</f>
        <v>0</v>
      </c>
      <c r="AT241" s="113">
        <f>IF(R241="дп/др.(м)",ROUNDUP((F241*норми!$U$4)+(((норми!$U$10+норми!$U$11)*норми!$U$9)*F241),0),0)</f>
        <v>0</v>
      </c>
      <c r="AU241" s="60">
        <f>IF(S241="ам",ROUNDUP((норми!$V$4*G241)+(норми!$U$11*(норми!$V$9*F241)),0),0)</f>
        <v>0</v>
      </c>
      <c r="AV241" s="43"/>
      <c r="AW241" s="60" t="str">
        <f t="shared" si="46"/>
        <v/>
      </c>
      <c r="AX241" s="43"/>
      <c r="AY241" s="60" t="str">
        <f>IF(P241&gt;0,IF(AX241="+",(норми!$X$4)*(P241*G241),""),"")</f>
        <v/>
      </c>
      <c r="AZ241" s="43"/>
      <c r="BA241" s="60" t="str">
        <f>IF(P241&gt;0,IF(AZ241="+",(норми!$X$4)*(P241*G241),""),"")</f>
        <v/>
      </c>
      <c r="BB241" s="43"/>
      <c r="BC241" s="60" t="str">
        <f>IF(P241&gt;0,IF(BB241="+",(норми!$Z$4)*(P241*F241),""),"")</f>
        <v/>
      </c>
      <c r="BD241" s="61"/>
      <c r="BE241" s="60">
        <f t="shared" si="47"/>
        <v>0</v>
      </c>
      <c r="BF241" s="44">
        <f t="shared" si="48"/>
        <v>0</v>
      </c>
    </row>
    <row r="242" spans="1:58" hidden="1" outlineLevel="1" x14ac:dyDescent="0.2">
      <c r="A242" s="33">
        <v>18</v>
      </c>
      <c r="B242" s="21"/>
      <c r="C242" s="21"/>
      <c r="D242" s="48"/>
      <c r="E242" s="21"/>
      <c r="F242" s="21"/>
      <c r="G242" s="21"/>
      <c r="H242" s="21"/>
      <c r="I242" s="21"/>
      <c r="J242" s="20"/>
      <c r="K242" s="22"/>
      <c r="L242" s="22"/>
      <c r="M242" s="22"/>
      <c r="N242" s="22"/>
      <c r="O242" s="22"/>
      <c r="P242" s="21"/>
      <c r="Q242" s="22"/>
      <c r="R242" s="22"/>
      <c r="S242" s="22"/>
      <c r="T242" s="22"/>
      <c r="U242" s="22"/>
      <c r="V242" s="22"/>
      <c r="W242" s="22"/>
      <c r="X242" s="48"/>
      <c r="Y242" s="23"/>
      <c r="Z242" s="59">
        <f t="shared" si="49"/>
        <v>0</v>
      </c>
      <c r="AA242" s="60">
        <f t="shared" si="50"/>
        <v>0</v>
      </c>
      <c r="AB242" s="60">
        <f t="shared" si="51"/>
        <v>0</v>
      </c>
      <c r="AC242" s="60">
        <f t="shared" si="52"/>
        <v>0</v>
      </c>
      <c r="AD242" s="60">
        <f>IF(D242&lt;=4,O242+((O242*(норми!$E$6))/100),O242+((O242*(норми!$E$7))/100))</f>
        <v>0</v>
      </c>
      <c r="AE242" s="113">
        <f>IFERROR(IF(P242&gt;0,0,ROUNDUP(норми!$F$4*G242,0)),"")</f>
        <v>0</v>
      </c>
      <c r="AF242" s="61"/>
      <c r="AG242" s="61"/>
      <c r="AH242" s="61"/>
      <c r="AI242" s="60">
        <f>IF(X242&gt;0,(X242*(норми!$J$4*F242)),0)</f>
        <v>0</v>
      </c>
      <c r="AJ242" s="60">
        <f>IF(V242="фах",норми!$K$4*F242,0)</f>
        <v>0</v>
      </c>
      <c r="AK242" s="60">
        <f>IF(V242="заг",норми!$L$4*F242,0)</f>
        <v>0</v>
      </c>
      <c r="AL242" s="60">
        <f>IF(W242="фах",норми!$M$4*F242,0)</f>
        <v>0</v>
      </c>
      <c r="AM242" s="60">
        <f>IF(W242="заг",норми!$N$4*F242,0)</f>
        <v>0</v>
      </c>
      <c r="AN242" s="60">
        <f>IF(T242&gt;0,G242*норми!$O$4,0)</f>
        <v>0</v>
      </c>
      <c r="AO242" s="60">
        <f>IF(U242&gt;0,G242*норми!$P$4,0)</f>
        <v>0</v>
      </c>
      <c r="AP242" s="60">
        <f>IF(U242="е.п.",ROUNDUP(G242*норми!$Q$4,0),0)</f>
        <v>0</v>
      </c>
      <c r="AQ242" s="60">
        <f>IF(U242="е.у.",ROUNDUP(G242*норми!$R$4,0),0)</f>
        <v>0</v>
      </c>
      <c r="AR242" s="113">
        <f>IF(R242="дп/др.(б)",ROUNDUP((F242*норми!$S$4)+(((норми!$S$10+норми!$S$11)*норми!$S$9)*F242),0),0)</f>
        <v>0</v>
      </c>
      <c r="AS242" s="60">
        <f>IF(S242="аб",ROUNDUP((норми!$T$4*G242)+(норми!$S$11*(норми!$T$9*F242)),0),0)</f>
        <v>0</v>
      </c>
      <c r="AT242" s="113">
        <f>IF(R242="дп/др.(м)",ROUNDUP((F242*норми!$U$4)+(((норми!$U$10+норми!$U$11)*норми!$U$9)*F242),0),0)</f>
        <v>0</v>
      </c>
      <c r="AU242" s="60">
        <f>IF(S242="ам",ROUNDUP((норми!$V$4*G242)+(норми!$U$11*(норми!$V$9*F242)),0),0)</f>
        <v>0</v>
      </c>
      <c r="AV242" s="43"/>
      <c r="AW242" s="60" t="str">
        <f t="shared" si="46"/>
        <v/>
      </c>
      <c r="AX242" s="43"/>
      <c r="AY242" s="60" t="str">
        <f>IF(P242&gt;0,IF(AX242="+",(норми!$X$4)*(P242*G242),""),"")</f>
        <v/>
      </c>
      <c r="AZ242" s="43"/>
      <c r="BA242" s="60" t="str">
        <f>IF(P242&gt;0,IF(AZ242="+",(норми!$X$4)*(P242*G242),""),"")</f>
        <v/>
      </c>
      <c r="BB242" s="43"/>
      <c r="BC242" s="60" t="str">
        <f>IF(P242&gt;0,IF(BB242="+",(норми!$Z$4)*(P242*F242),""),"")</f>
        <v/>
      </c>
      <c r="BD242" s="61"/>
      <c r="BE242" s="60">
        <f t="shared" si="47"/>
        <v>0</v>
      </c>
      <c r="BF242" s="44">
        <f t="shared" si="48"/>
        <v>0</v>
      </c>
    </row>
    <row r="243" spans="1:58" hidden="1" outlineLevel="1" x14ac:dyDescent="0.2">
      <c r="A243" s="33">
        <v>19</v>
      </c>
      <c r="B243" s="21"/>
      <c r="C243" s="21"/>
      <c r="D243" s="48"/>
      <c r="E243" s="21"/>
      <c r="F243" s="21"/>
      <c r="G243" s="21"/>
      <c r="H243" s="21"/>
      <c r="I243" s="21"/>
      <c r="J243" s="20"/>
      <c r="K243" s="22"/>
      <c r="L243" s="22"/>
      <c r="M243" s="22"/>
      <c r="N243" s="22"/>
      <c r="O243" s="22"/>
      <c r="P243" s="21"/>
      <c r="Q243" s="22"/>
      <c r="R243" s="22"/>
      <c r="S243" s="22"/>
      <c r="T243" s="22"/>
      <c r="U243" s="22"/>
      <c r="V243" s="22"/>
      <c r="W243" s="22"/>
      <c r="X243" s="48"/>
      <c r="Y243" s="23"/>
      <c r="Z243" s="59">
        <f t="shared" si="49"/>
        <v>0</v>
      </c>
      <c r="AA243" s="60">
        <f t="shared" si="50"/>
        <v>0</v>
      </c>
      <c r="AB243" s="60">
        <f t="shared" si="51"/>
        <v>0</v>
      </c>
      <c r="AC243" s="60">
        <f t="shared" si="52"/>
        <v>0</v>
      </c>
      <c r="AD243" s="60">
        <f>IF(D243&lt;=4,O243+((O243*(норми!$E$6))/100),O243+((O243*(норми!$E$7))/100))</f>
        <v>0</v>
      </c>
      <c r="AE243" s="113">
        <f>IFERROR(IF(P243&gt;0,0,ROUNDUP(норми!$F$4*G243,0)),"")</f>
        <v>0</v>
      </c>
      <c r="AF243" s="61"/>
      <c r="AG243" s="61"/>
      <c r="AH243" s="61"/>
      <c r="AI243" s="60">
        <f>IF(X243&gt;0,(X243*(норми!$J$4*F243)),0)</f>
        <v>0</v>
      </c>
      <c r="AJ243" s="60">
        <f>IF(V243="фах",норми!$K$4*F243,0)</f>
        <v>0</v>
      </c>
      <c r="AK243" s="60">
        <f>IF(V243="заг",норми!$L$4*F243,0)</f>
        <v>0</v>
      </c>
      <c r="AL243" s="60">
        <f>IF(W243="фах",норми!$M$4*F243,0)</f>
        <v>0</v>
      </c>
      <c r="AM243" s="60">
        <f>IF(W243="заг",норми!$N$4*F243,0)</f>
        <v>0</v>
      </c>
      <c r="AN243" s="60">
        <f>IF(T243&gt;0,G243*норми!$O$4,0)</f>
        <v>0</v>
      </c>
      <c r="AO243" s="60">
        <f>IF(U243&gt;0,G243*норми!$P$4,0)</f>
        <v>0</v>
      </c>
      <c r="AP243" s="60">
        <f>IF(U243="е.п.",ROUNDUP(G243*норми!$Q$4,0),0)</f>
        <v>0</v>
      </c>
      <c r="AQ243" s="60">
        <f>IF(U243="е.у.",ROUNDUP(G243*норми!$R$4,0),0)</f>
        <v>0</v>
      </c>
      <c r="AR243" s="113">
        <f>IF(R243="дп/др.(б)",ROUNDUP((F243*норми!$S$4)+(((норми!$S$10+норми!$S$11)*норми!$S$9)*F243),0),0)</f>
        <v>0</v>
      </c>
      <c r="AS243" s="60">
        <f>IF(S243="аб",ROUNDUP((норми!$T$4*G243)+(норми!$S$11*(норми!$T$9*F243)),0),0)</f>
        <v>0</v>
      </c>
      <c r="AT243" s="113">
        <f>IF(R243="дп/др.(м)",ROUNDUP((F243*норми!$U$4)+(((норми!$U$10+норми!$U$11)*норми!$U$9)*F243),0),0)</f>
        <v>0</v>
      </c>
      <c r="AU243" s="60">
        <f>IF(S243="ам",ROUNDUP((норми!$V$4*G243)+(норми!$U$11*(норми!$V$9*F243)),0),0)</f>
        <v>0</v>
      </c>
      <c r="AV243" s="43"/>
      <c r="AW243" s="60" t="str">
        <f t="shared" si="46"/>
        <v/>
      </c>
      <c r="AX243" s="43"/>
      <c r="AY243" s="60" t="str">
        <f>IF(P243&gt;0,IF(AX243="+",(норми!$X$4)*(P243*G243),""),"")</f>
        <v/>
      </c>
      <c r="AZ243" s="43"/>
      <c r="BA243" s="60" t="str">
        <f>IF(P243&gt;0,IF(AZ243="+",(норми!$X$4)*(P243*G243),""),"")</f>
        <v/>
      </c>
      <c r="BB243" s="43"/>
      <c r="BC243" s="60" t="str">
        <f>IF(P243&gt;0,IF(BB243="+",(норми!$Z$4)*(P243*F243),""),"")</f>
        <v/>
      </c>
      <c r="BD243" s="61"/>
      <c r="BE243" s="60">
        <f t="shared" si="47"/>
        <v>0</v>
      </c>
      <c r="BF243" s="44">
        <f t="shared" si="48"/>
        <v>0</v>
      </c>
    </row>
    <row r="244" spans="1:58" hidden="1" outlineLevel="1" x14ac:dyDescent="0.2">
      <c r="A244" s="33">
        <v>20</v>
      </c>
      <c r="B244" s="21"/>
      <c r="C244" s="21"/>
      <c r="D244" s="48"/>
      <c r="E244" s="21"/>
      <c r="F244" s="21"/>
      <c r="G244" s="21"/>
      <c r="H244" s="21"/>
      <c r="I244" s="21"/>
      <c r="J244" s="20"/>
      <c r="K244" s="22"/>
      <c r="L244" s="22"/>
      <c r="M244" s="22"/>
      <c r="N244" s="22"/>
      <c r="O244" s="22"/>
      <c r="P244" s="21"/>
      <c r="Q244" s="22"/>
      <c r="R244" s="22"/>
      <c r="S244" s="22"/>
      <c r="T244" s="22"/>
      <c r="U244" s="22"/>
      <c r="V244" s="22"/>
      <c r="W244" s="22"/>
      <c r="X244" s="48"/>
      <c r="Y244" s="23"/>
      <c r="Z244" s="59">
        <f t="shared" si="49"/>
        <v>0</v>
      </c>
      <c r="AA244" s="60">
        <f t="shared" si="50"/>
        <v>0</v>
      </c>
      <c r="AB244" s="60">
        <f t="shared" si="51"/>
        <v>0</v>
      </c>
      <c r="AC244" s="60">
        <f t="shared" si="52"/>
        <v>0</v>
      </c>
      <c r="AD244" s="60">
        <f>IF(D244&lt;=4,O244+((O244*(норми!$E$6))/100),O244+((O244*(норми!$E$7))/100))</f>
        <v>0</v>
      </c>
      <c r="AE244" s="113">
        <f>IFERROR(IF(P244&gt;0,0,ROUNDUP(норми!$F$4*G244,0)),"")</f>
        <v>0</v>
      </c>
      <c r="AF244" s="61"/>
      <c r="AG244" s="61"/>
      <c r="AH244" s="61"/>
      <c r="AI244" s="60">
        <f>IF(X244&gt;0,(X244*(норми!$J$4*F244)),0)</f>
        <v>0</v>
      </c>
      <c r="AJ244" s="60">
        <f>IF(V244="фах",норми!$K$4*F244,0)</f>
        <v>0</v>
      </c>
      <c r="AK244" s="60">
        <f>IF(V244="заг",норми!$L$4*F244,0)</f>
        <v>0</v>
      </c>
      <c r="AL244" s="60">
        <f>IF(W244="фах",норми!$M$4*F244,0)</f>
        <v>0</v>
      </c>
      <c r="AM244" s="60">
        <f>IF(W244="заг",норми!$N$4*F244,0)</f>
        <v>0</v>
      </c>
      <c r="AN244" s="60">
        <f>IF(T244&gt;0,G244*норми!$O$4,0)</f>
        <v>0</v>
      </c>
      <c r="AO244" s="60">
        <f>IF(U244&gt;0,G244*норми!$P$4,0)</f>
        <v>0</v>
      </c>
      <c r="AP244" s="60">
        <f>IF(U244="е.п.",ROUNDUP(G244*норми!$Q$4,0),0)</f>
        <v>0</v>
      </c>
      <c r="AQ244" s="60">
        <f>IF(U244="е.у.",ROUNDUP(G244*норми!$R$4,0),0)</f>
        <v>0</v>
      </c>
      <c r="AR244" s="113">
        <f>IF(R244="дп/др.(б)",ROUNDUP((F244*норми!$S$4)+(((норми!$S$10+норми!$S$11)*норми!$S$9)*F244),0),0)</f>
        <v>0</v>
      </c>
      <c r="AS244" s="60">
        <f>IF(S244="аб",ROUNDUP((норми!$T$4*G244)+(норми!$S$11*(норми!$T$9*F244)),0),0)</f>
        <v>0</v>
      </c>
      <c r="AT244" s="113">
        <f>IF(R244="дп/др.(м)",ROUNDUP((F244*норми!$U$4)+(((норми!$U$10+норми!$U$11)*норми!$U$9)*F244),0),0)</f>
        <v>0</v>
      </c>
      <c r="AU244" s="60">
        <f>IF(S244="ам",ROUNDUP((норми!$V$4*G244)+(норми!$U$11*(норми!$V$9*F244)),0),0)</f>
        <v>0</v>
      </c>
      <c r="AV244" s="43"/>
      <c r="AW244" s="60" t="str">
        <f t="shared" si="46"/>
        <v/>
      </c>
      <c r="AX244" s="43"/>
      <c r="AY244" s="60" t="str">
        <f>IF(P244&gt;0,IF(AX244="+",(норми!$X$4)*(P244*G244),""),"")</f>
        <v/>
      </c>
      <c r="AZ244" s="43"/>
      <c r="BA244" s="60" t="str">
        <f>IF(P244&gt;0,IF(AZ244="+",(норми!$X$4)*(P244*G244),""),"")</f>
        <v/>
      </c>
      <c r="BB244" s="43"/>
      <c r="BC244" s="60" t="str">
        <f>IF(P244&gt;0,IF(BB244="+",(норми!$Z$4)*(P244*F244),""),"")</f>
        <v/>
      </c>
      <c r="BD244" s="61"/>
      <c r="BE244" s="60">
        <f t="shared" si="47"/>
        <v>0</v>
      </c>
      <c r="BF244" s="44">
        <f t="shared" si="48"/>
        <v>0</v>
      </c>
    </row>
    <row r="245" spans="1:58" hidden="1" outlineLevel="1" x14ac:dyDescent="0.2">
      <c r="A245" s="33">
        <v>21</v>
      </c>
      <c r="B245" s="21"/>
      <c r="C245" s="21"/>
      <c r="D245" s="48"/>
      <c r="E245" s="21"/>
      <c r="F245" s="21"/>
      <c r="G245" s="21"/>
      <c r="H245" s="21"/>
      <c r="I245" s="21"/>
      <c r="J245" s="20"/>
      <c r="K245" s="22"/>
      <c r="L245" s="22"/>
      <c r="M245" s="22"/>
      <c r="N245" s="22"/>
      <c r="O245" s="22"/>
      <c r="P245" s="21"/>
      <c r="Q245" s="22"/>
      <c r="R245" s="22"/>
      <c r="S245" s="22"/>
      <c r="T245" s="22"/>
      <c r="U245" s="22"/>
      <c r="V245" s="22"/>
      <c r="W245" s="22"/>
      <c r="X245" s="48"/>
      <c r="Y245" s="23"/>
      <c r="Z245" s="59">
        <f t="shared" si="49"/>
        <v>0</v>
      </c>
      <c r="AA245" s="60">
        <f t="shared" si="50"/>
        <v>0</v>
      </c>
      <c r="AB245" s="60">
        <f t="shared" si="51"/>
        <v>0</v>
      </c>
      <c r="AC245" s="60">
        <f t="shared" si="52"/>
        <v>0</v>
      </c>
      <c r="AD245" s="60">
        <f>IF(D245&lt;=4,O245+((O245*(норми!$E$6))/100),O245+((O245*(норми!$E$7))/100))</f>
        <v>0</v>
      </c>
      <c r="AE245" s="113">
        <f>IFERROR(IF(P245&gt;0,0,ROUNDUP(норми!$F$4*G245,0)),"")</f>
        <v>0</v>
      </c>
      <c r="AF245" s="61"/>
      <c r="AG245" s="61"/>
      <c r="AH245" s="61"/>
      <c r="AI245" s="60">
        <f>IF(X245&gt;0,(X245*(норми!$J$4*F245)),0)</f>
        <v>0</v>
      </c>
      <c r="AJ245" s="60">
        <f>IF(V245="фах",норми!$K$4*F245,0)</f>
        <v>0</v>
      </c>
      <c r="AK245" s="60">
        <f>IF(V245="заг",норми!$L$4*F245,0)</f>
        <v>0</v>
      </c>
      <c r="AL245" s="60">
        <f>IF(W245="фах",норми!$M$4*F245,0)</f>
        <v>0</v>
      </c>
      <c r="AM245" s="60">
        <f>IF(W245="заг",норми!$N$4*F245,0)</f>
        <v>0</v>
      </c>
      <c r="AN245" s="60">
        <f>IF(T245&gt;0,G245*норми!$O$4,0)</f>
        <v>0</v>
      </c>
      <c r="AO245" s="60">
        <f>IF(U245&gt;0,G245*норми!$P$4,0)</f>
        <v>0</v>
      </c>
      <c r="AP245" s="60">
        <f>IF(U245="е.п.",ROUNDUP(G245*норми!$Q$4,0),0)</f>
        <v>0</v>
      </c>
      <c r="AQ245" s="60">
        <f>IF(U245="е.у.",ROUNDUP(G245*норми!$R$4,0),0)</f>
        <v>0</v>
      </c>
      <c r="AR245" s="113">
        <f>IF(R245="дп/др.(б)",ROUNDUP((F245*норми!$S$4)+(((норми!$S$10+норми!$S$11)*норми!$S$9)*F245),0),0)</f>
        <v>0</v>
      </c>
      <c r="AS245" s="60">
        <f>IF(S245="аб",ROUNDUP((норми!$T$4*G245)+(норми!$S$11*(норми!$T$9*F245)),0),0)</f>
        <v>0</v>
      </c>
      <c r="AT245" s="113">
        <f>IF(R245="дп/др.(м)",ROUNDUP((F245*норми!$U$4)+(((норми!$U$10+норми!$U$11)*норми!$U$9)*F245),0),0)</f>
        <v>0</v>
      </c>
      <c r="AU245" s="60">
        <f>IF(S245="ам",ROUNDUP((норми!$V$4*G245)+(норми!$U$11*(норми!$V$9*F245)),0),0)</f>
        <v>0</v>
      </c>
      <c r="AV245" s="43"/>
      <c r="AW245" s="60" t="str">
        <f t="shared" si="46"/>
        <v/>
      </c>
      <c r="AX245" s="43"/>
      <c r="AY245" s="60" t="str">
        <f>IF(P245&gt;0,IF(AX245="+",(норми!$X$4)*(P245*G245),""),"")</f>
        <v/>
      </c>
      <c r="AZ245" s="43"/>
      <c r="BA245" s="60" t="str">
        <f>IF(P245&gt;0,IF(AZ245="+",(норми!$X$4)*(P245*G245),""),"")</f>
        <v/>
      </c>
      <c r="BB245" s="43"/>
      <c r="BC245" s="60" t="str">
        <f>IF(P245&gt;0,IF(BB245="+",(норми!$Z$4)*(P245*F245),""),"")</f>
        <v/>
      </c>
      <c r="BD245" s="61"/>
      <c r="BE245" s="60">
        <f t="shared" si="47"/>
        <v>0</v>
      </c>
      <c r="BF245" s="44">
        <f t="shared" si="48"/>
        <v>0</v>
      </c>
    </row>
    <row r="246" spans="1:58" hidden="1" outlineLevel="1" x14ac:dyDescent="0.2">
      <c r="A246" s="33">
        <v>22</v>
      </c>
      <c r="B246" s="21"/>
      <c r="C246" s="21"/>
      <c r="D246" s="48"/>
      <c r="E246" s="21"/>
      <c r="F246" s="21"/>
      <c r="G246" s="21"/>
      <c r="H246" s="21"/>
      <c r="I246" s="21"/>
      <c r="J246" s="20"/>
      <c r="K246" s="22"/>
      <c r="L246" s="22"/>
      <c r="M246" s="22"/>
      <c r="N246" s="22"/>
      <c r="O246" s="22"/>
      <c r="P246" s="21"/>
      <c r="Q246" s="22"/>
      <c r="R246" s="22"/>
      <c r="S246" s="22"/>
      <c r="T246" s="22"/>
      <c r="U246" s="22"/>
      <c r="V246" s="22"/>
      <c r="W246" s="22"/>
      <c r="X246" s="48"/>
      <c r="Y246" s="23"/>
      <c r="Z246" s="59">
        <f t="shared" si="49"/>
        <v>0</v>
      </c>
      <c r="AA246" s="60">
        <f t="shared" si="50"/>
        <v>0</v>
      </c>
      <c r="AB246" s="60">
        <f t="shared" si="51"/>
        <v>0</v>
      </c>
      <c r="AC246" s="60">
        <f t="shared" si="52"/>
        <v>0</v>
      </c>
      <c r="AD246" s="60">
        <f>IF(D246&lt;=4,O246+((O246*(норми!$E$6))/100),O246+((O246*(норми!$E$7))/100))</f>
        <v>0</v>
      </c>
      <c r="AE246" s="113">
        <f>IFERROR(IF(P246&gt;0,0,ROUNDUP(норми!$F$4*G246,0)),"")</f>
        <v>0</v>
      </c>
      <c r="AF246" s="61"/>
      <c r="AG246" s="61"/>
      <c r="AH246" s="61"/>
      <c r="AI246" s="60">
        <f>IF(X246&gt;0,(X246*(норми!$J$4*F246)),0)</f>
        <v>0</v>
      </c>
      <c r="AJ246" s="60">
        <f>IF(V246="фах",норми!$K$4*F246,0)</f>
        <v>0</v>
      </c>
      <c r="AK246" s="60">
        <f>IF(V246="заг",норми!$L$4*F246,0)</f>
        <v>0</v>
      </c>
      <c r="AL246" s="60">
        <f>IF(W246="фах",норми!$M$4*F246,0)</f>
        <v>0</v>
      </c>
      <c r="AM246" s="60">
        <f>IF(W246="заг",норми!$N$4*F246,0)</f>
        <v>0</v>
      </c>
      <c r="AN246" s="60">
        <f>IF(T246&gt;0,G246*норми!$O$4,0)</f>
        <v>0</v>
      </c>
      <c r="AO246" s="60">
        <f>IF(U246&gt;0,G246*норми!$P$4,0)</f>
        <v>0</v>
      </c>
      <c r="AP246" s="60">
        <f>IF(U246="е.п.",ROUNDUP(G246*норми!$Q$4,0),0)</f>
        <v>0</v>
      </c>
      <c r="AQ246" s="60">
        <f>IF(U246="е.у.",ROUNDUP(G246*норми!$R$4,0),0)</f>
        <v>0</v>
      </c>
      <c r="AR246" s="113">
        <f>IF(R246="дп/др.(б)",ROUNDUP((F246*норми!$S$4)+(((норми!$S$10+норми!$S$11)*норми!$S$9)*F246),0),0)</f>
        <v>0</v>
      </c>
      <c r="AS246" s="60">
        <f>IF(S246="аб",ROUNDUP((норми!$T$4*G246)+(норми!$S$11*(норми!$T$9*F246)),0),0)</f>
        <v>0</v>
      </c>
      <c r="AT246" s="113">
        <f>IF(R246="дп/др.(м)",ROUNDUP((F246*норми!$U$4)+(((норми!$U$10+норми!$U$11)*норми!$U$9)*F246),0),0)</f>
        <v>0</v>
      </c>
      <c r="AU246" s="60">
        <f>IF(S246="ам",ROUNDUP((норми!$V$4*G246)+(норми!$U$11*(норми!$V$9*F246)),0),0)</f>
        <v>0</v>
      </c>
      <c r="AV246" s="43"/>
      <c r="AW246" s="60" t="str">
        <f t="shared" si="46"/>
        <v/>
      </c>
      <c r="AX246" s="43"/>
      <c r="AY246" s="60" t="str">
        <f>IF(P246&gt;0,IF(AX246="+",(норми!$X$4)*(P246*G246),""),"")</f>
        <v/>
      </c>
      <c r="AZ246" s="43"/>
      <c r="BA246" s="60" t="str">
        <f>IF(P246&gt;0,IF(AZ246="+",(норми!$X$4)*(P246*G246),""),"")</f>
        <v/>
      </c>
      <c r="BB246" s="43"/>
      <c r="BC246" s="60" t="str">
        <f>IF(P246&gt;0,IF(BB246="+",(норми!$Z$4)*(P246*F246),""),"")</f>
        <v/>
      </c>
      <c r="BD246" s="61"/>
      <c r="BE246" s="60">
        <f t="shared" si="47"/>
        <v>0</v>
      </c>
      <c r="BF246" s="44">
        <f t="shared" si="48"/>
        <v>0</v>
      </c>
    </row>
    <row r="247" spans="1:58" hidden="1" outlineLevel="1" x14ac:dyDescent="0.2">
      <c r="A247" s="33">
        <v>23</v>
      </c>
      <c r="B247" s="21"/>
      <c r="C247" s="21"/>
      <c r="D247" s="48"/>
      <c r="E247" s="21"/>
      <c r="F247" s="21"/>
      <c r="G247" s="21"/>
      <c r="H247" s="21"/>
      <c r="I247" s="21"/>
      <c r="J247" s="20"/>
      <c r="K247" s="22"/>
      <c r="L247" s="22"/>
      <c r="M247" s="22"/>
      <c r="N247" s="22"/>
      <c r="O247" s="22"/>
      <c r="P247" s="21"/>
      <c r="Q247" s="22"/>
      <c r="R247" s="22"/>
      <c r="S247" s="22"/>
      <c r="T247" s="22"/>
      <c r="U247" s="22"/>
      <c r="V247" s="22"/>
      <c r="W247" s="22"/>
      <c r="X247" s="48"/>
      <c r="Y247" s="23"/>
      <c r="Z247" s="59">
        <f t="shared" si="49"/>
        <v>0</v>
      </c>
      <c r="AA247" s="60">
        <f t="shared" si="50"/>
        <v>0</v>
      </c>
      <c r="AB247" s="60">
        <f t="shared" si="51"/>
        <v>0</v>
      </c>
      <c r="AC247" s="60">
        <f t="shared" si="52"/>
        <v>0</v>
      </c>
      <c r="AD247" s="60">
        <f>IF(D247&lt;=4,O247+((O247*(норми!$E$6))/100),O247+((O247*(норми!$E$7))/100))</f>
        <v>0</v>
      </c>
      <c r="AE247" s="113">
        <f>IFERROR(IF(P247&gt;0,0,ROUNDUP(норми!$F$4*G247,0)),"")</f>
        <v>0</v>
      </c>
      <c r="AF247" s="61"/>
      <c r="AG247" s="61"/>
      <c r="AH247" s="61"/>
      <c r="AI247" s="60">
        <f>IF(X247&gt;0,(X247*(норми!$J$4*F247)),0)</f>
        <v>0</v>
      </c>
      <c r="AJ247" s="60">
        <f>IF(V247="фах",норми!$K$4*F247,0)</f>
        <v>0</v>
      </c>
      <c r="AK247" s="60">
        <f>IF(V247="заг",норми!$L$4*F247,0)</f>
        <v>0</v>
      </c>
      <c r="AL247" s="60">
        <f>IF(W247="фах",норми!$M$4*F247,0)</f>
        <v>0</v>
      </c>
      <c r="AM247" s="60">
        <f>IF(W247="заг",норми!$N$4*F247,0)</f>
        <v>0</v>
      </c>
      <c r="AN247" s="60">
        <f>IF(T247&gt;0,G247*норми!$O$4,0)</f>
        <v>0</v>
      </c>
      <c r="AO247" s="60">
        <f>IF(U247&gt;0,G247*норми!$P$4,0)</f>
        <v>0</v>
      </c>
      <c r="AP247" s="60">
        <f>IF(U247="е.п.",ROUNDUP(G247*норми!$Q$4,0),0)</f>
        <v>0</v>
      </c>
      <c r="AQ247" s="60">
        <f>IF(U247="е.у.",ROUNDUP(G247*норми!$R$4,0),0)</f>
        <v>0</v>
      </c>
      <c r="AR247" s="113">
        <f>IF(R247="дп/др.(б)",ROUNDUP((F247*норми!$S$4)+(((норми!$S$10+норми!$S$11)*норми!$S$9)*F247),0),0)</f>
        <v>0</v>
      </c>
      <c r="AS247" s="60">
        <f>IF(S247="аб",ROUNDUP((норми!$T$4*G247)+(норми!$S$11*(норми!$T$9*F247)),0),0)</f>
        <v>0</v>
      </c>
      <c r="AT247" s="113">
        <f>IF(R247="дп/др.(м)",ROUNDUP((F247*норми!$U$4)+(((норми!$U$10+норми!$U$11)*норми!$U$9)*F247),0),0)</f>
        <v>0</v>
      </c>
      <c r="AU247" s="60">
        <f>IF(S247="ам",ROUNDUP((норми!$V$4*G247)+(норми!$U$11*(норми!$V$9*F247)),0),0)</f>
        <v>0</v>
      </c>
      <c r="AV247" s="43"/>
      <c r="AW247" s="60" t="str">
        <f t="shared" si="46"/>
        <v/>
      </c>
      <c r="AX247" s="43"/>
      <c r="AY247" s="60" t="str">
        <f>IF(P247&gt;0,IF(AX247="+",(норми!$X$4)*(P247*G247),""),"")</f>
        <v/>
      </c>
      <c r="AZ247" s="43"/>
      <c r="BA247" s="60" t="str">
        <f>IF(P247&gt;0,IF(AZ247="+",(норми!$X$4)*(P247*G247),""),"")</f>
        <v/>
      </c>
      <c r="BB247" s="43"/>
      <c r="BC247" s="60" t="str">
        <f>IF(P247&gt;0,IF(BB247="+",(норми!$Z$4)*(P247*F247),""),"")</f>
        <v/>
      </c>
      <c r="BD247" s="61"/>
      <c r="BE247" s="60">
        <f t="shared" si="47"/>
        <v>0</v>
      </c>
      <c r="BF247" s="44">
        <f t="shared" si="48"/>
        <v>0</v>
      </c>
    </row>
    <row r="248" spans="1:58" hidden="1" outlineLevel="1" x14ac:dyDescent="0.2">
      <c r="A248" s="33">
        <v>24</v>
      </c>
      <c r="B248" s="21"/>
      <c r="C248" s="21"/>
      <c r="D248" s="48"/>
      <c r="E248" s="21"/>
      <c r="F248" s="21"/>
      <c r="G248" s="21"/>
      <c r="H248" s="21"/>
      <c r="I248" s="21"/>
      <c r="J248" s="20"/>
      <c r="K248" s="22"/>
      <c r="L248" s="22"/>
      <c r="M248" s="22"/>
      <c r="N248" s="22"/>
      <c r="O248" s="22"/>
      <c r="P248" s="21"/>
      <c r="Q248" s="22"/>
      <c r="R248" s="22"/>
      <c r="S248" s="22"/>
      <c r="T248" s="22"/>
      <c r="U248" s="22"/>
      <c r="V248" s="22"/>
      <c r="W248" s="22"/>
      <c r="X248" s="48"/>
      <c r="Y248" s="23"/>
      <c r="Z248" s="59">
        <f t="shared" si="49"/>
        <v>0</v>
      </c>
      <c r="AA248" s="60">
        <f t="shared" si="50"/>
        <v>0</v>
      </c>
      <c r="AB248" s="60">
        <f t="shared" si="51"/>
        <v>0</v>
      </c>
      <c r="AC248" s="60">
        <f t="shared" si="52"/>
        <v>0</v>
      </c>
      <c r="AD248" s="60">
        <f>IF(D248&lt;=4,O248+((O248*(норми!$E$6))/100),O248+((O248*(норми!$E$7))/100))</f>
        <v>0</v>
      </c>
      <c r="AE248" s="113">
        <f>IFERROR(IF(P248&gt;0,0,ROUNDUP(норми!$F$4*G248,0)),"")</f>
        <v>0</v>
      </c>
      <c r="AF248" s="61"/>
      <c r="AG248" s="61"/>
      <c r="AH248" s="61"/>
      <c r="AI248" s="60">
        <f>IF(X248&gt;0,(X248*(норми!$J$4*F248)),0)</f>
        <v>0</v>
      </c>
      <c r="AJ248" s="60">
        <f>IF(V248="фах",норми!$K$4*F248,0)</f>
        <v>0</v>
      </c>
      <c r="AK248" s="60">
        <f>IF(V248="заг",норми!$L$4*F248,0)</f>
        <v>0</v>
      </c>
      <c r="AL248" s="60">
        <f>IF(W248="фах",норми!$M$4*F248,0)</f>
        <v>0</v>
      </c>
      <c r="AM248" s="60">
        <f>IF(W248="заг",норми!$N$4*F248,0)</f>
        <v>0</v>
      </c>
      <c r="AN248" s="60">
        <f>IF(T248&gt;0,G248*норми!$O$4,0)</f>
        <v>0</v>
      </c>
      <c r="AO248" s="60">
        <f>IF(U248&gt;0,G248*норми!$P$4,0)</f>
        <v>0</v>
      </c>
      <c r="AP248" s="60">
        <f>IF(U248="е.п.",ROUNDUP(G248*норми!$Q$4,0),0)</f>
        <v>0</v>
      </c>
      <c r="AQ248" s="60">
        <f>IF(U248="е.у.",ROUNDUP(G248*норми!$R$4,0),0)</f>
        <v>0</v>
      </c>
      <c r="AR248" s="113">
        <f>IF(R248="дп/др.(б)",ROUNDUP((F248*норми!$S$4)+(((норми!$S$10+норми!$S$11)*норми!$S$9)*F248),0),0)</f>
        <v>0</v>
      </c>
      <c r="AS248" s="60">
        <f>IF(S248="аб",ROUNDUP((норми!$T$4*G248)+(норми!$S$11*(норми!$T$9*F248)),0),0)</f>
        <v>0</v>
      </c>
      <c r="AT248" s="113">
        <f>IF(R248="дп/др.(м)",ROUNDUP((F248*норми!$U$4)+(((норми!$U$10+норми!$U$11)*норми!$U$9)*F248),0),0)</f>
        <v>0</v>
      </c>
      <c r="AU248" s="60">
        <f>IF(S248="ам",ROUNDUP((норми!$V$4*G248)+(норми!$U$11*(норми!$V$9*F248)),0),0)</f>
        <v>0</v>
      </c>
      <c r="AV248" s="43"/>
      <c r="AW248" s="60" t="str">
        <f t="shared" si="46"/>
        <v/>
      </c>
      <c r="AX248" s="43"/>
      <c r="AY248" s="60" t="str">
        <f>IF(P248&gt;0,IF(AX248="+",(норми!$X$4)*(P248*G248),""),"")</f>
        <v/>
      </c>
      <c r="AZ248" s="43"/>
      <c r="BA248" s="60" t="str">
        <f>IF(P248&gt;0,IF(AZ248="+",(норми!$X$4)*(P248*G248),""),"")</f>
        <v/>
      </c>
      <c r="BB248" s="43"/>
      <c r="BC248" s="60" t="str">
        <f>IF(P248&gt;0,IF(BB248="+",(норми!$Z$4)*(P248*F248),""),"")</f>
        <v/>
      </c>
      <c r="BD248" s="61"/>
      <c r="BE248" s="60">
        <f t="shared" si="47"/>
        <v>0</v>
      </c>
      <c r="BF248" s="44">
        <f t="shared" si="48"/>
        <v>0</v>
      </c>
    </row>
    <row r="249" spans="1:58" hidden="1" outlineLevel="1" x14ac:dyDescent="0.2">
      <c r="A249" s="33">
        <v>25</v>
      </c>
      <c r="B249" s="21"/>
      <c r="C249" s="21"/>
      <c r="D249" s="48"/>
      <c r="E249" s="21"/>
      <c r="F249" s="21"/>
      <c r="G249" s="21"/>
      <c r="H249" s="21"/>
      <c r="I249" s="21"/>
      <c r="J249" s="20"/>
      <c r="K249" s="22"/>
      <c r="L249" s="22"/>
      <c r="M249" s="22"/>
      <c r="N249" s="22"/>
      <c r="O249" s="22"/>
      <c r="P249" s="21"/>
      <c r="Q249" s="22"/>
      <c r="R249" s="22"/>
      <c r="S249" s="22"/>
      <c r="T249" s="22"/>
      <c r="U249" s="22"/>
      <c r="V249" s="22"/>
      <c r="W249" s="22"/>
      <c r="X249" s="48"/>
      <c r="Y249" s="23"/>
      <c r="Z249" s="59">
        <f t="shared" si="49"/>
        <v>0</v>
      </c>
      <c r="AA249" s="60">
        <f t="shared" si="50"/>
        <v>0</v>
      </c>
      <c r="AB249" s="60">
        <f t="shared" si="51"/>
        <v>0</v>
      </c>
      <c r="AC249" s="60">
        <f t="shared" si="52"/>
        <v>0</v>
      </c>
      <c r="AD249" s="60">
        <f>IF(D249&lt;=4,O249+((O249*(норми!$E$6))/100),O249+((O249*(норми!$E$7))/100))</f>
        <v>0</v>
      </c>
      <c r="AE249" s="113">
        <f>IFERROR(IF(P249&gt;0,0,ROUNDUP(норми!$F$4*G249,0)),"")</f>
        <v>0</v>
      </c>
      <c r="AF249" s="61"/>
      <c r="AG249" s="61"/>
      <c r="AH249" s="61"/>
      <c r="AI249" s="60">
        <f>IF(X249&gt;0,(X249*(норми!$J$4*F249)),0)</f>
        <v>0</v>
      </c>
      <c r="AJ249" s="60">
        <f>IF(V249="фах",норми!$K$4*F249,0)</f>
        <v>0</v>
      </c>
      <c r="AK249" s="60">
        <f>IF(V249="заг",норми!$L$4*F249,0)</f>
        <v>0</v>
      </c>
      <c r="AL249" s="60">
        <f>IF(W249="фах",норми!$M$4*F249,0)</f>
        <v>0</v>
      </c>
      <c r="AM249" s="60">
        <f>IF(W249="заг",норми!$N$4*F249,0)</f>
        <v>0</v>
      </c>
      <c r="AN249" s="60">
        <f>IF(T249&gt;0,G249*норми!$O$4,0)</f>
        <v>0</v>
      </c>
      <c r="AO249" s="60">
        <f>IF(U249&gt;0,G249*норми!$P$4,0)</f>
        <v>0</v>
      </c>
      <c r="AP249" s="60">
        <f>IF(U249="е.п.",ROUNDUP(G249*норми!$Q$4,0),0)</f>
        <v>0</v>
      </c>
      <c r="AQ249" s="60">
        <f>IF(U249="е.у.",ROUNDUP(G249*норми!$R$4,0),0)</f>
        <v>0</v>
      </c>
      <c r="AR249" s="113">
        <f>IF(R249="дп/др.(б)",ROUNDUP((F249*норми!$S$4)+(((норми!$S$10+норми!$S$11)*норми!$S$9)*F249),0),0)</f>
        <v>0</v>
      </c>
      <c r="AS249" s="60">
        <f>IF(S249="аб",ROUNDUP((норми!$T$4*G249)+(норми!$S$11*(норми!$T$9*F249)),0),0)</f>
        <v>0</v>
      </c>
      <c r="AT249" s="113">
        <f>IF(R249="дп/др.(м)",ROUNDUP((F249*норми!$U$4)+(((норми!$U$10+норми!$U$11)*норми!$U$9)*F249),0),0)</f>
        <v>0</v>
      </c>
      <c r="AU249" s="60">
        <f>IF(S249="ам",ROUNDUP((норми!$V$4*G249)+(норми!$U$11*(норми!$V$9*F249)),0),0)</f>
        <v>0</v>
      </c>
      <c r="AV249" s="43"/>
      <c r="AW249" s="60" t="str">
        <f t="shared" si="46"/>
        <v/>
      </c>
      <c r="AX249" s="43"/>
      <c r="AY249" s="60" t="str">
        <f>IF(P249&gt;0,IF(AX249="+",(норми!$X$4)*(P249*G249),""),"")</f>
        <v/>
      </c>
      <c r="AZ249" s="43"/>
      <c r="BA249" s="60" t="str">
        <f>IF(P249&gt;0,IF(AZ249="+",(норми!$X$4)*(P249*G249),""),"")</f>
        <v/>
      </c>
      <c r="BB249" s="43"/>
      <c r="BC249" s="60" t="str">
        <f>IF(P249&gt;0,IF(BB249="+",(норми!$Z$4)*(P249*F249),""),"")</f>
        <v/>
      </c>
      <c r="BD249" s="61"/>
      <c r="BE249" s="60">
        <f t="shared" si="47"/>
        <v>0</v>
      </c>
      <c r="BF249" s="44">
        <f t="shared" si="48"/>
        <v>0</v>
      </c>
    </row>
    <row r="250" spans="1:58" hidden="1" outlineLevel="1" x14ac:dyDescent="0.2">
      <c r="A250" s="33">
        <v>26</v>
      </c>
      <c r="B250" s="21"/>
      <c r="C250" s="21"/>
      <c r="D250" s="48"/>
      <c r="E250" s="21"/>
      <c r="F250" s="21"/>
      <c r="G250" s="21"/>
      <c r="H250" s="21"/>
      <c r="I250" s="21"/>
      <c r="J250" s="20"/>
      <c r="K250" s="22"/>
      <c r="L250" s="22"/>
      <c r="M250" s="22"/>
      <c r="N250" s="22"/>
      <c r="O250" s="22"/>
      <c r="P250" s="21"/>
      <c r="Q250" s="22"/>
      <c r="R250" s="22"/>
      <c r="S250" s="22"/>
      <c r="T250" s="22"/>
      <c r="U250" s="22"/>
      <c r="V250" s="22"/>
      <c r="W250" s="22"/>
      <c r="X250" s="48"/>
      <c r="Y250" s="23"/>
      <c r="Z250" s="59">
        <f t="shared" si="49"/>
        <v>0</v>
      </c>
      <c r="AA250" s="60">
        <f t="shared" si="50"/>
        <v>0</v>
      </c>
      <c r="AB250" s="60">
        <f t="shared" si="51"/>
        <v>0</v>
      </c>
      <c r="AC250" s="60">
        <f t="shared" si="52"/>
        <v>0</v>
      </c>
      <c r="AD250" s="60">
        <f>IF(D250&lt;=4,O250+((O250*(норми!$E$6))/100),O250+((O250*(норми!$E$7))/100))</f>
        <v>0</v>
      </c>
      <c r="AE250" s="113">
        <f>IFERROR(IF(P250&gt;0,0,ROUNDUP(норми!$F$4*G250,0)),"")</f>
        <v>0</v>
      </c>
      <c r="AF250" s="61"/>
      <c r="AG250" s="61"/>
      <c r="AH250" s="61"/>
      <c r="AI250" s="60">
        <f>IF(X250&gt;0,(X250*(норми!$J$4*F250)),0)</f>
        <v>0</v>
      </c>
      <c r="AJ250" s="60">
        <f>IF(V250="фах",норми!$K$4*F250,0)</f>
        <v>0</v>
      </c>
      <c r="AK250" s="60">
        <f>IF(V250="заг",норми!$L$4*F250,0)</f>
        <v>0</v>
      </c>
      <c r="AL250" s="60">
        <f>IF(W250="фах",норми!$M$4*F250,0)</f>
        <v>0</v>
      </c>
      <c r="AM250" s="60">
        <f>IF(W250="заг",норми!$N$4*F250,0)</f>
        <v>0</v>
      </c>
      <c r="AN250" s="60">
        <f>IF(T250&gt;0,G250*норми!$O$4,0)</f>
        <v>0</v>
      </c>
      <c r="AO250" s="60">
        <f>IF(U250&gt;0,G250*норми!$P$4,0)</f>
        <v>0</v>
      </c>
      <c r="AP250" s="60">
        <f>IF(U250="е.п.",ROUNDUP(G250*норми!$Q$4,0),0)</f>
        <v>0</v>
      </c>
      <c r="AQ250" s="60">
        <f>IF(U250="е.у.",ROUNDUP(G250*норми!$R$4,0),0)</f>
        <v>0</v>
      </c>
      <c r="AR250" s="113">
        <f>IF(R250="дп/др.(б)",ROUNDUP((F250*норми!$S$4)+(((норми!$S$10+норми!$S$11)*норми!$S$9)*F250),0),0)</f>
        <v>0</v>
      </c>
      <c r="AS250" s="60">
        <f>IF(S250="аб",ROUNDUP((норми!$T$4*G250)+(норми!$S$11*(норми!$T$9*F250)),0),0)</f>
        <v>0</v>
      </c>
      <c r="AT250" s="113">
        <f>IF(R250="дп/др.(м)",ROUNDUP((F250*норми!$U$4)+(((норми!$U$10+норми!$U$11)*норми!$U$9)*F250),0),0)</f>
        <v>0</v>
      </c>
      <c r="AU250" s="60">
        <f>IF(S250="ам",ROUNDUP((норми!$V$4*G250)+(норми!$U$11*(норми!$V$9*F250)),0),0)</f>
        <v>0</v>
      </c>
      <c r="AV250" s="43"/>
      <c r="AW250" s="60" t="str">
        <f t="shared" si="46"/>
        <v/>
      </c>
      <c r="AX250" s="43"/>
      <c r="AY250" s="60" t="str">
        <f>IF(P250&gt;0,IF(AX250="+",(норми!$X$4)*(P250*G250),""),"")</f>
        <v/>
      </c>
      <c r="AZ250" s="43"/>
      <c r="BA250" s="60" t="str">
        <f>IF(P250&gt;0,IF(AZ250="+",(норми!$X$4)*(P250*G250),""),"")</f>
        <v/>
      </c>
      <c r="BB250" s="43"/>
      <c r="BC250" s="60" t="str">
        <f>IF(P250&gt;0,IF(BB250="+",(норми!$Z$4)*(P250*F250),""),"")</f>
        <v/>
      </c>
      <c r="BD250" s="61"/>
      <c r="BE250" s="60">
        <f t="shared" si="47"/>
        <v>0</v>
      </c>
      <c r="BF250" s="44">
        <f t="shared" si="48"/>
        <v>0</v>
      </c>
    </row>
    <row r="251" spans="1:58" hidden="1" outlineLevel="1" x14ac:dyDescent="0.2">
      <c r="A251" s="33">
        <v>27</v>
      </c>
      <c r="B251" s="21"/>
      <c r="C251" s="21"/>
      <c r="D251" s="48"/>
      <c r="E251" s="21"/>
      <c r="F251" s="21"/>
      <c r="G251" s="21"/>
      <c r="H251" s="21"/>
      <c r="I251" s="21"/>
      <c r="J251" s="20"/>
      <c r="K251" s="22"/>
      <c r="L251" s="22"/>
      <c r="M251" s="22"/>
      <c r="N251" s="22"/>
      <c r="O251" s="22"/>
      <c r="P251" s="21"/>
      <c r="Q251" s="22"/>
      <c r="R251" s="22"/>
      <c r="S251" s="22"/>
      <c r="T251" s="22"/>
      <c r="U251" s="22"/>
      <c r="V251" s="22"/>
      <c r="W251" s="22"/>
      <c r="X251" s="48"/>
      <c r="Y251" s="23"/>
      <c r="Z251" s="59">
        <f t="shared" si="49"/>
        <v>0</v>
      </c>
      <c r="AA251" s="60">
        <f t="shared" si="50"/>
        <v>0</v>
      </c>
      <c r="AB251" s="60">
        <f t="shared" si="51"/>
        <v>0</v>
      </c>
      <c r="AC251" s="60">
        <f t="shared" si="52"/>
        <v>0</v>
      </c>
      <c r="AD251" s="60">
        <f>IF(D251&lt;=4,O251+((O251*(норми!$E$6))/100),O251+((O251*(норми!$E$7))/100))</f>
        <v>0</v>
      </c>
      <c r="AE251" s="113">
        <f>IFERROR(IF(P251&gt;0,0,ROUNDUP(норми!$F$4*G251,0)),"")</f>
        <v>0</v>
      </c>
      <c r="AF251" s="61"/>
      <c r="AG251" s="61"/>
      <c r="AH251" s="61"/>
      <c r="AI251" s="60">
        <f>IF(X251&gt;0,(X251*(норми!$J$4*F251)),0)</f>
        <v>0</v>
      </c>
      <c r="AJ251" s="60">
        <f>IF(V251="фах",норми!$K$4*F251,0)</f>
        <v>0</v>
      </c>
      <c r="AK251" s="60">
        <f>IF(V251="заг",норми!$L$4*F251,0)</f>
        <v>0</v>
      </c>
      <c r="AL251" s="60">
        <f>IF(W251="фах",норми!$M$4*F251,0)</f>
        <v>0</v>
      </c>
      <c r="AM251" s="60">
        <f>IF(W251="заг",норми!$N$4*F251,0)</f>
        <v>0</v>
      </c>
      <c r="AN251" s="60">
        <f>IF(T251&gt;0,G251*норми!$O$4,0)</f>
        <v>0</v>
      </c>
      <c r="AO251" s="60">
        <f>IF(U251&gt;0,G251*норми!$P$4,0)</f>
        <v>0</v>
      </c>
      <c r="AP251" s="60">
        <f>IF(U251="е.п.",ROUNDUP(G251*норми!$Q$4,0),0)</f>
        <v>0</v>
      </c>
      <c r="AQ251" s="60">
        <f>IF(U251="е.у.",ROUNDUP(G251*норми!$R$4,0),0)</f>
        <v>0</v>
      </c>
      <c r="AR251" s="113">
        <f>IF(R251="дп/др.(б)",ROUNDUP((F251*норми!$S$4)+(((норми!$S$10+норми!$S$11)*норми!$S$9)*F251),0),0)</f>
        <v>0</v>
      </c>
      <c r="AS251" s="60">
        <f>IF(S251="аб",ROUNDUP((норми!$T$4*G251)+(норми!$S$11*(норми!$T$9*F251)),0),0)</f>
        <v>0</v>
      </c>
      <c r="AT251" s="113">
        <f>IF(R251="дп/др.(м)",ROUNDUP((F251*норми!$U$4)+(((норми!$U$10+норми!$U$11)*норми!$U$9)*F251),0),0)</f>
        <v>0</v>
      </c>
      <c r="AU251" s="60">
        <f>IF(S251="ам",ROUNDUP((норми!$V$4*G251)+(норми!$U$11*(норми!$V$9*F251)),0),0)</f>
        <v>0</v>
      </c>
      <c r="AV251" s="43"/>
      <c r="AW251" s="60" t="str">
        <f t="shared" si="46"/>
        <v/>
      </c>
      <c r="AX251" s="43"/>
      <c r="AY251" s="60" t="str">
        <f>IF(P251&gt;0,IF(AX251="+",(норми!$X$4)*(P251*G251),""),"")</f>
        <v/>
      </c>
      <c r="AZ251" s="43"/>
      <c r="BA251" s="60" t="str">
        <f>IF(P251&gt;0,IF(AZ251="+",(норми!$X$4)*(P251*G251),""),"")</f>
        <v/>
      </c>
      <c r="BB251" s="43"/>
      <c r="BC251" s="60" t="str">
        <f>IF(P251&gt;0,IF(BB251="+",(норми!$Z$4)*(P251*F251),""),"")</f>
        <v/>
      </c>
      <c r="BD251" s="61"/>
      <c r="BE251" s="60">
        <f t="shared" si="47"/>
        <v>0</v>
      </c>
      <c r="BF251" s="44">
        <f t="shared" si="48"/>
        <v>0</v>
      </c>
    </row>
    <row r="252" spans="1:58" hidden="1" outlineLevel="1" x14ac:dyDescent="0.2">
      <c r="A252" s="33">
        <v>28</v>
      </c>
      <c r="B252" s="21"/>
      <c r="C252" s="21"/>
      <c r="D252" s="48"/>
      <c r="E252" s="21"/>
      <c r="F252" s="21"/>
      <c r="G252" s="21"/>
      <c r="H252" s="21"/>
      <c r="I252" s="21"/>
      <c r="J252" s="20"/>
      <c r="K252" s="22"/>
      <c r="L252" s="22"/>
      <c r="M252" s="22"/>
      <c r="N252" s="22"/>
      <c r="O252" s="22"/>
      <c r="P252" s="21"/>
      <c r="Q252" s="22"/>
      <c r="R252" s="22"/>
      <c r="S252" s="22"/>
      <c r="T252" s="22"/>
      <c r="U252" s="22"/>
      <c r="V252" s="22"/>
      <c r="W252" s="22"/>
      <c r="X252" s="48"/>
      <c r="Y252" s="23"/>
      <c r="Z252" s="59">
        <f t="shared" si="49"/>
        <v>0</v>
      </c>
      <c r="AA252" s="60">
        <f t="shared" si="50"/>
        <v>0</v>
      </c>
      <c r="AB252" s="60">
        <f t="shared" si="51"/>
        <v>0</v>
      </c>
      <c r="AC252" s="60">
        <f t="shared" si="52"/>
        <v>0</v>
      </c>
      <c r="AD252" s="60">
        <f>IF(D252&lt;=4,O252+((O252*(норми!$E$6))/100),O252+((O252*(норми!$E$7))/100))</f>
        <v>0</v>
      </c>
      <c r="AE252" s="113">
        <f>IFERROR(IF(P252&gt;0,0,ROUNDUP(норми!$F$4*G252,0)),"")</f>
        <v>0</v>
      </c>
      <c r="AF252" s="61"/>
      <c r="AG252" s="61"/>
      <c r="AH252" s="61"/>
      <c r="AI252" s="60">
        <f>IF(X252&gt;0,(X252*(норми!$J$4*F252)),0)</f>
        <v>0</v>
      </c>
      <c r="AJ252" s="60">
        <f>IF(V252="фах",норми!$K$4*F252,0)</f>
        <v>0</v>
      </c>
      <c r="AK252" s="60">
        <f>IF(V252="заг",норми!$L$4*F252,0)</f>
        <v>0</v>
      </c>
      <c r="AL252" s="60">
        <f>IF(W252="фах",норми!$M$4*F252,0)</f>
        <v>0</v>
      </c>
      <c r="AM252" s="60">
        <f>IF(W252="заг",норми!$N$4*F252,0)</f>
        <v>0</v>
      </c>
      <c r="AN252" s="60">
        <f>IF(T252&gt;0,G252*норми!$O$4,0)</f>
        <v>0</v>
      </c>
      <c r="AO252" s="60">
        <f>IF(U252&gt;0,G252*норми!$P$4,0)</f>
        <v>0</v>
      </c>
      <c r="AP252" s="60">
        <f>IF(U252="е.п.",ROUNDUP(G252*норми!$Q$4,0),0)</f>
        <v>0</v>
      </c>
      <c r="AQ252" s="60">
        <f>IF(U252="е.у.",ROUNDUP(G252*норми!$R$4,0),0)</f>
        <v>0</v>
      </c>
      <c r="AR252" s="113">
        <f>IF(R252="дп/др.(б)",ROUNDUP((F252*норми!$S$4)+(((норми!$S$10+норми!$S$11)*норми!$S$9)*F252),0),0)</f>
        <v>0</v>
      </c>
      <c r="AS252" s="60">
        <f>IF(S252="аб",ROUNDUP((норми!$T$4*G252)+(норми!$S$11*(норми!$T$9*F252)),0),0)</f>
        <v>0</v>
      </c>
      <c r="AT252" s="113">
        <f>IF(R252="дп/др.(м)",ROUNDUP((F252*норми!$U$4)+(((норми!$U$10+норми!$U$11)*норми!$U$9)*F252),0),0)</f>
        <v>0</v>
      </c>
      <c r="AU252" s="60">
        <f>IF(S252="ам",ROUNDUP((норми!$V$4*G252)+(норми!$U$11*(норми!$V$9*F252)),0),0)</f>
        <v>0</v>
      </c>
      <c r="AV252" s="43"/>
      <c r="AW252" s="60" t="str">
        <f t="shared" si="46"/>
        <v/>
      </c>
      <c r="AX252" s="43"/>
      <c r="AY252" s="60" t="str">
        <f>IF(P252&gt;0,IF(AX252="+",(норми!$X$4)*(P252*G252),""),"")</f>
        <v/>
      </c>
      <c r="AZ252" s="43"/>
      <c r="BA252" s="60" t="str">
        <f>IF(P252&gt;0,IF(AZ252="+",(норми!$X$4)*(P252*G252),""),"")</f>
        <v/>
      </c>
      <c r="BB252" s="43"/>
      <c r="BC252" s="60" t="str">
        <f>IF(P252&gt;0,IF(BB252="+",(норми!$Z$4)*(P252*F252),""),"")</f>
        <v/>
      </c>
      <c r="BD252" s="61"/>
      <c r="BE252" s="60">
        <f t="shared" si="47"/>
        <v>0</v>
      </c>
      <c r="BF252" s="44">
        <f t="shared" si="48"/>
        <v>0</v>
      </c>
    </row>
    <row r="253" spans="1:58" hidden="1" outlineLevel="1" x14ac:dyDescent="0.2">
      <c r="A253" s="33">
        <v>29</v>
      </c>
      <c r="B253" s="21"/>
      <c r="C253" s="21"/>
      <c r="D253" s="48"/>
      <c r="E253" s="21"/>
      <c r="F253" s="21"/>
      <c r="G253" s="21"/>
      <c r="H253" s="21"/>
      <c r="I253" s="21"/>
      <c r="J253" s="20"/>
      <c r="K253" s="22"/>
      <c r="L253" s="22"/>
      <c r="M253" s="22"/>
      <c r="N253" s="22"/>
      <c r="O253" s="22"/>
      <c r="P253" s="21"/>
      <c r="Q253" s="22"/>
      <c r="R253" s="22"/>
      <c r="S253" s="22"/>
      <c r="T253" s="22"/>
      <c r="U253" s="22"/>
      <c r="V253" s="22"/>
      <c r="W253" s="22"/>
      <c r="X253" s="48"/>
      <c r="Y253" s="23"/>
      <c r="Z253" s="59">
        <f t="shared" si="49"/>
        <v>0</v>
      </c>
      <c r="AA253" s="60">
        <f t="shared" si="50"/>
        <v>0</v>
      </c>
      <c r="AB253" s="60">
        <f t="shared" si="51"/>
        <v>0</v>
      </c>
      <c r="AC253" s="60">
        <f t="shared" si="52"/>
        <v>0</v>
      </c>
      <c r="AD253" s="60">
        <f>IF(D253&lt;=4,O253+((O253*(норми!$E$6))/100),O253+((O253*(норми!$E$7))/100))</f>
        <v>0</v>
      </c>
      <c r="AE253" s="113">
        <f>IFERROR(IF(P253&gt;0,0,ROUNDUP(норми!$F$4*G253,0)),"")</f>
        <v>0</v>
      </c>
      <c r="AF253" s="61"/>
      <c r="AG253" s="61"/>
      <c r="AH253" s="61"/>
      <c r="AI253" s="60">
        <f>IF(X253&gt;0,(X253*(норми!$J$4*F253)),0)</f>
        <v>0</v>
      </c>
      <c r="AJ253" s="60">
        <f>IF(V253="фах",норми!$K$4*F253,0)</f>
        <v>0</v>
      </c>
      <c r="AK253" s="60">
        <f>IF(V253="заг",норми!$L$4*F253,0)</f>
        <v>0</v>
      </c>
      <c r="AL253" s="60">
        <f>IF(W253="фах",норми!$M$4*F253,0)</f>
        <v>0</v>
      </c>
      <c r="AM253" s="60">
        <f>IF(W253="заг",норми!$N$4*F253,0)</f>
        <v>0</v>
      </c>
      <c r="AN253" s="60">
        <f>IF(T253&gt;0,G253*норми!$O$4,0)</f>
        <v>0</v>
      </c>
      <c r="AO253" s="60">
        <f>IF(U253&gt;0,G253*норми!$P$4,0)</f>
        <v>0</v>
      </c>
      <c r="AP253" s="60">
        <f>IF(U253="е.п.",ROUNDUP(G253*норми!$Q$4,0),0)</f>
        <v>0</v>
      </c>
      <c r="AQ253" s="60">
        <f>IF(U253="е.у.",ROUNDUP(G253*норми!$R$4,0),0)</f>
        <v>0</v>
      </c>
      <c r="AR253" s="113">
        <f>IF(R253="дп/др.(б)",ROUNDUP((F253*норми!$S$4)+(((норми!$S$10+норми!$S$11)*норми!$S$9)*F253),0),0)</f>
        <v>0</v>
      </c>
      <c r="AS253" s="60">
        <f>IF(S253="аб",ROUNDUP((норми!$T$4*G253)+(норми!$S$11*(норми!$T$9*F253)),0),0)</f>
        <v>0</v>
      </c>
      <c r="AT253" s="113">
        <f>IF(R253="дп/др.(м)",ROUNDUP((F253*норми!$U$4)+(((норми!$U$10+норми!$U$11)*норми!$U$9)*F253),0),0)</f>
        <v>0</v>
      </c>
      <c r="AU253" s="60">
        <f>IF(S253="ам",ROUNDUP((норми!$V$4*G253)+(норми!$U$11*(норми!$V$9*F253)),0),0)</f>
        <v>0</v>
      </c>
      <c r="AV253" s="43"/>
      <c r="AW253" s="60" t="str">
        <f t="shared" si="46"/>
        <v/>
      </c>
      <c r="AX253" s="43"/>
      <c r="AY253" s="60" t="str">
        <f>IF(P253&gt;0,IF(AX253="+",(норми!$X$4)*(P253*G253),""),"")</f>
        <v/>
      </c>
      <c r="AZ253" s="43"/>
      <c r="BA253" s="60" t="str">
        <f>IF(P253&gt;0,IF(AZ253="+",(норми!$X$4)*(P253*G253),""),"")</f>
        <v/>
      </c>
      <c r="BB253" s="43"/>
      <c r="BC253" s="60" t="str">
        <f>IF(P253&gt;0,IF(BB253="+",(норми!$Z$4)*(P253*F253),""),"")</f>
        <v/>
      </c>
      <c r="BD253" s="61"/>
      <c r="BE253" s="60">
        <f t="shared" si="47"/>
        <v>0</v>
      </c>
      <c r="BF253" s="44">
        <f t="shared" si="48"/>
        <v>0</v>
      </c>
    </row>
    <row r="254" spans="1:58" hidden="1" outlineLevel="1" x14ac:dyDescent="0.2">
      <c r="A254" s="33">
        <v>30</v>
      </c>
      <c r="B254" s="21"/>
      <c r="C254" s="21"/>
      <c r="D254" s="48"/>
      <c r="E254" s="21"/>
      <c r="F254" s="21"/>
      <c r="G254" s="21"/>
      <c r="H254" s="21"/>
      <c r="I254" s="21"/>
      <c r="J254" s="20"/>
      <c r="K254" s="22"/>
      <c r="L254" s="22"/>
      <c r="M254" s="22"/>
      <c r="N254" s="22"/>
      <c r="O254" s="22"/>
      <c r="P254" s="21"/>
      <c r="Q254" s="22"/>
      <c r="R254" s="22"/>
      <c r="S254" s="22"/>
      <c r="T254" s="22"/>
      <c r="U254" s="22"/>
      <c r="V254" s="22"/>
      <c r="W254" s="22"/>
      <c r="X254" s="48"/>
      <c r="Y254" s="23"/>
      <c r="Z254" s="59">
        <f t="shared" si="49"/>
        <v>0</v>
      </c>
      <c r="AA254" s="60">
        <f t="shared" si="50"/>
        <v>0</v>
      </c>
      <c r="AB254" s="60">
        <f t="shared" si="51"/>
        <v>0</v>
      </c>
      <c r="AC254" s="60">
        <f t="shared" si="52"/>
        <v>0</v>
      </c>
      <c r="AD254" s="60">
        <f>IF(D254&lt;=4,O254+((O254*(норми!$E$6))/100),O254+((O254*(норми!$E$7))/100))</f>
        <v>0</v>
      </c>
      <c r="AE254" s="113">
        <f>IFERROR(IF(P254&gt;0,0,ROUNDUP(норми!$F$4*G254,0)),"")</f>
        <v>0</v>
      </c>
      <c r="AF254" s="61"/>
      <c r="AG254" s="61"/>
      <c r="AH254" s="61"/>
      <c r="AI254" s="60">
        <f>IF(X254&gt;0,(X254*(норми!$J$4*F254)),0)</f>
        <v>0</v>
      </c>
      <c r="AJ254" s="60">
        <f>IF(V254="фах",норми!$K$4*F254,0)</f>
        <v>0</v>
      </c>
      <c r="AK254" s="60">
        <f>IF(V254="заг",норми!$L$4*F254,0)</f>
        <v>0</v>
      </c>
      <c r="AL254" s="60">
        <f>IF(W254="фах",норми!$M$4*F254,0)</f>
        <v>0</v>
      </c>
      <c r="AM254" s="60">
        <f>IF(W254="заг",норми!$N$4*F254,0)</f>
        <v>0</v>
      </c>
      <c r="AN254" s="60">
        <f>IF(T254&gt;0,G254*норми!$O$4,0)</f>
        <v>0</v>
      </c>
      <c r="AO254" s="60">
        <f>IF(U254&gt;0,G254*норми!$P$4,0)</f>
        <v>0</v>
      </c>
      <c r="AP254" s="60">
        <f>IF(U254="е.п.",ROUNDUP(G254*норми!$Q$4,0),0)</f>
        <v>0</v>
      </c>
      <c r="AQ254" s="60">
        <f>IF(U254="е.у.",ROUNDUP(G254*норми!$R$4,0),0)</f>
        <v>0</v>
      </c>
      <c r="AR254" s="113">
        <f>IF(R254="дп/др.(б)",ROUNDUP((F254*норми!$S$4)+(((норми!$S$10+норми!$S$11)*норми!$S$9)*F254),0),0)</f>
        <v>0</v>
      </c>
      <c r="AS254" s="60">
        <f>IF(S254="аб",ROUNDUP((норми!$T$4*G254)+(норми!$S$11*(норми!$T$9*F254)),0),0)</f>
        <v>0</v>
      </c>
      <c r="AT254" s="113">
        <f>IF(R254="дп/др.(м)",ROUNDUP((F254*норми!$U$4)+(((норми!$U$10+норми!$U$11)*норми!$U$9)*F254),0),0)</f>
        <v>0</v>
      </c>
      <c r="AU254" s="60">
        <f>IF(S254="ам",ROUNDUP((норми!$V$4*G254)+(норми!$U$11*(норми!$V$9*F254)),0),0)</f>
        <v>0</v>
      </c>
      <c r="AV254" s="43"/>
      <c r="AW254" s="60" t="str">
        <f t="shared" si="46"/>
        <v/>
      </c>
      <c r="AX254" s="43"/>
      <c r="AY254" s="60" t="str">
        <f>IF(P254&gt;0,IF(AX254="+",(норми!$X$4)*(P254*G254),""),"")</f>
        <v/>
      </c>
      <c r="AZ254" s="43"/>
      <c r="BA254" s="60" t="str">
        <f>IF(P254&gt;0,IF(AZ254="+",(норми!$X$4)*(P254*G254),""),"")</f>
        <v/>
      </c>
      <c r="BB254" s="43"/>
      <c r="BC254" s="60" t="str">
        <f>IF(P254&gt;0,IF(BB254="+",(норми!$Z$4)*(P254*F254),""),"")</f>
        <v/>
      </c>
      <c r="BD254" s="61"/>
      <c r="BE254" s="60">
        <f t="shared" si="47"/>
        <v>0</v>
      </c>
      <c r="BF254" s="44">
        <f t="shared" si="48"/>
        <v>0</v>
      </c>
    </row>
    <row r="255" spans="1:58" hidden="1" outlineLevel="1" x14ac:dyDescent="0.2">
      <c r="A255" s="33">
        <v>31</v>
      </c>
      <c r="B255" s="21"/>
      <c r="C255" s="21"/>
      <c r="D255" s="48"/>
      <c r="E255" s="21"/>
      <c r="F255" s="21"/>
      <c r="G255" s="21"/>
      <c r="H255" s="21"/>
      <c r="I255" s="21"/>
      <c r="J255" s="20"/>
      <c r="K255" s="22"/>
      <c r="L255" s="22"/>
      <c r="M255" s="22"/>
      <c r="N255" s="22"/>
      <c r="O255" s="22"/>
      <c r="P255" s="21"/>
      <c r="Q255" s="22"/>
      <c r="R255" s="22"/>
      <c r="S255" s="22"/>
      <c r="T255" s="22"/>
      <c r="U255" s="22"/>
      <c r="V255" s="22"/>
      <c r="W255" s="22"/>
      <c r="X255" s="48"/>
      <c r="Y255" s="23"/>
      <c r="Z255" s="59">
        <f t="shared" si="49"/>
        <v>0</v>
      </c>
      <c r="AA255" s="60">
        <f t="shared" si="50"/>
        <v>0</v>
      </c>
      <c r="AB255" s="60">
        <f t="shared" si="51"/>
        <v>0</v>
      </c>
      <c r="AC255" s="60">
        <f t="shared" si="52"/>
        <v>0</v>
      </c>
      <c r="AD255" s="60">
        <f>IF(D255&lt;=4,O255+((O255*(норми!$E$6))/100),O255+((O255*(норми!$E$7))/100))</f>
        <v>0</v>
      </c>
      <c r="AE255" s="113">
        <f>IFERROR(IF(P255&gt;0,0,ROUNDUP(норми!$F$4*G255,0)),"")</f>
        <v>0</v>
      </c>
      <c r="AF255" s="61"/>
      <c r="AG255" s="61"/>
      <c r="AH255" s="61"/>
      <c r="AI255" s="60">
        <f>IF(X255&gt;0,(X255*(норми!$J$4*F255)),0)</f>
        <v>0</v>
      </c>
      <c r="AJ255" s="60">
        <f>IF(V255="фах",норми!$K$4*F255,0)</f>
        <v>0</v>
      </c>
      <c r="AK255" s="60">
        <f>IF(V255="заг",норми!$L$4*F255,0)</f>
        <v>0</v>
      </c>
      <c r="AL255" s="60">
        <f>IF(W255="фах",норми!$M$4*F255,0)</f>
        <v>0</v>
      </c>
      <c r="AM255" s="60">
        <f>IF(W255="заг",норми!$N$4*F255,0)</f>
        <v>0</v>
      </c>
      <c r="AN255" s="60">
        <f>IF(T255&gt;0,G255*норми!$O$4,0)</f>
        <v>0</v>
      </c>
      <c r="AO255" s="60">
        <f>IF(U255&gt;0,G255*норми!$P$4,0)</f>
        <v>0</v>
      </c>
      <c r="AP255" s="60">
        <f>IF(U255="е.п.",ROUNDUP(G255*норми!$Q$4,0),0)</f>
        <v>0</v>
      </c>
      <c r="AQ255" s="60">
        <f>IF(U255="е.у.",ROUNDUP(G255*норми!$R$4,0),0)</f>
        <v>0</v>
      </c>
      <c r="AR255" s="113">
        <f>IF(R255="дп/др.(б)",ROUNDUP((F255*норми!$S$4)+(((норми!$S$10+норми!$S$11)*норми!$S$9)*F255),0),0)</f>
        <v>0</v>
      </c>
      <c r="AS255" s="60">
        <f>IF(S255="аб",ROUNDUP((норми!$T$4*G255)+(норми!$S$11*(норми!$T$9*F255)),0),0)</f>
        <v>0</v>
      </c>
      <c r="AT255" s="113">
        <f>IF(R255="дп/др.(м)",ROUNDUP((F255*норми!$U$4)+(((норми!$U$10+норми!$U$11)*норми!$U$9)*F255),0),0)</f>
        <v>0</v>
      </c>
      <c r="AU255" s="60">
        <f>IF(S255="ам",ROUNDUP((норми!$V$4*G255)+(норми!$U$11*(норми!$V$9*F255)),0),0)</f>
        <v>0</v>
      </c>
      <c r="AV255" s="43"/>
      <c r="AW255" s="60" t="str">
        <f t="shared" si="46"/>
        <v/>
      </c>
      <c r="AX255" s="43"/>
      <c r="AY255" s="60" t="str">
        <f>IF(P255&gt;0,IF(AX255="+",(норми!$X$4)*(P255*G255),""),"")</f>
        <v/>
      </c>
      <c r="AZ255" s="43"/>
      <c r="BA255" s="60" t="str">
        <f>IF(P255&gt;0,IF(AZ255="+",(норми!$X$4)*(P255*G255),""),"")</f>
        <v/>
      </c>
      <c r="BB255" s="43"/>
      <c r="BC255" s="60" t="str">
        <f>IF(P255&gt;0,IF(BB255="+",(норми!$Z$4)*(P255*F255),""),"")</f>
        <v/>
      </c>
      <c r="BD255" s="61"/>
      <c r="BE255" s="60">
        <f t="shared" si="47"/>
        <v>0</v>
      </c>
      <c r="BF255" s="44">
        <f t="shared" si="48"/>
        <v>0</v>
      </c>
    </row>
    <row r="256" spans="1:58" hidden="1" outlineLevel="1" x14ac:dyDescent="0.2">
      <c r="A256" s="33">
        <v>32</v>
      </c>
      <c r="B256" s="21"/>
      <c r="C256" s="21"/>
      <c r="D256" s="48"/>
      <c r="E256" s="21"/>
      <c r="F256" s="21"/>
      <c r="G256" s="21"/>
      <c r="H256" s="21"/>
      <c r="I256" s="21"/>
      <c r="J256" s="20"/>
      <c r="K256" s="22"/>
      <c r="L256" s="22"/>
      <c r="M256" s="22"/>
      <c r="N256" s="22"/>
      <c r="O256" s="22"/>
      <c r="P256" s="21"/>
      <c r="Q256" s="22"/>
      <c r="R256" s="22"/>
      <c r="S256" s="22"/>
      <c r="T256" s="22"/>
      <c r="U256" s="22"/>
      <c r="V256" s="22"/>
      <c r="W256" s="22"/>
      <c r="X256" s="48"/>
      <c r="Y256" s="23"/>
      <c r="Z256" s="59">
        <f t="shared" si="49"/>
        <v>0</v>
      </c>
      <c r="AA256" s="60">
        <f t="shared" si="50"/>
        <v>0</v>
      </c>
      <c r="AB256" s="60">
        <f t="shared" si="51"/>
        <v>0</v>
      </c>
      <c r="AC256" s="60">
        <f t="shared" si="52"/>
        <v>0</v>
      </c>
      <c r="AD256" s="60">
        <f>IF(D256&lt;=4,O256+((O256*(норми!$E$6))/100),O256+((O256*(норми!$E$7))/100))</f>
        <v>0</v>
      </c>
      <c r="AE256" s="113">
        <f>IFERROR(IF(P256&gt;0,0,ROUNDUP(норми!$F$4*G256,0)),"")</f>
        <v>0</v>
      </c>
      <c r="AF256" s="61"/>
      <c r="AG256" s="61"/>
      <c r="AH256" s="61"/>
      <c r="AI256" s="60">
        <f>IF(X256&gt;0,(X256*(норми!$J$4*F256)),0)</f>
        <v>0</v>
      </c>
      <c r="AJ256" s="60">
        <f>IF(V256="фах",норми!$K$4*F256,0)</f>
        <v>0</v>
      </c>
      <c r="AK256" s="60">
        <f>IF(V256="заг",норми!$L$4*F256,0)</f>
        <v>0</v>
      </c>
      <c r="AL256" s="60">
        <f>IF(W256="фах",норми!$M$4*F256,0)</f>
        <v>0</v>
      </c>
      <c r="AM256" s="60">
        <f>IF(W256="заг",норми!$N$4*F256,0)</f>
        <v>0</v>
      </c>
      <c r="AN256" s="60">
        <f>IF(T256&gt;0,G256*норми!$O$4,0)</f>
        <v>0</v>
      </c>
      <c r="AO256" s="60">
        <f>IF(U256&gt;0,G256*норми!$P$4,0)</f>
        <v>0</v>
      </c>
      <c r="AP256" s="60">
        <f>IF(U256="е.п.",ROUNDUP(G256*норми!$Q$4,0),0)</f>
        <v>0</v>
      </c>
      <c r="AQ256" s="60">
        <f>IF(U256="е.у.",ROUNDUP(G256*норми!$R$4,0),0)</f>
        <v>0</v>
      </c>
      <c r="AR256" s="113">
        <f>IF(R256="дп/др.(б)",ROUNDUP((F256*норми!$S$4)+(((норми!$S$10+норми!$S$11)*норми!$S$9)*F256),0),0)</f>
        <v>0</v>
      </c>
      <c r="AS256" s="60">
        <f>IF(S256="аб",ROUNDUP((норми!$T$4*G256)+(норми!$S$11*(норми!$T$9*F256)),0),0)</f>
        <v>0</v>
      </c>
      <c r="AT256" s="113">
        <f>IF(R256="дп/др.(м)",ROUNDUP((F256*норми!$U$4)+(((норми!$U$10+норми!$U$11)*норми!$U$9)*F256),0),0)</f>
        <v>0</v>
      </c>
      <c r="AU256" s="60">
        <f>IF(S256="ам",ROUNDUP((норми!$V$4*G256)+(норми!$U$11*(норми!$V$9*F256)),0),0)</f>
        <v>0</v>
      </c>
      <c r="AV256" s="43"/>
      <c r="AW256" s="60" t="str">
        <f t="shared" si="46"/>
        <v/>
      </c>
      <c r="AX256" s="43"/>
      <c r="AY256" s="60" t="str">
        <f>IF(P256&gt;0,IF(AX256="+",(норми!$X$4)*(P256*G256),""),"")</f>
        <v/>
      </c>
      <c r="AZ256" s="43"/>
      <c r="BA256" s="60" t="str">
        <f>IF(P256&gt;0,IF(AZ256="+",(норми!$X$4)*(P256*G256),""),"")</f>
        <v/>
      </c>
      <c r="BB256" s="43"/>
      <c r="BC256" s="60" t="str">
        <f>IF(P256&gt;0,IF(BB256="+",(норми!$Z$4)*(P256*F256),""),"")</f>
        <v/>
      </c>
      <c r="BD256" s="61"/>
      <c r="BE256" s="60">
        <f t="shared" si="47"/>
        <v>0</v>
      </c>
      <c r="BF256" s="44">
        <f t="shared" si="48"/>
        <v>0</v>
      </c>
    </row>
    <row r="257" spans="1:58" hidden="1" outlineLevel="1" x14ac:dyDescent="0.2">
      <c r="A257" s="33">
        <v>33</v>
      </c>
      <c r="B257" s="21"/>
      <c r="C257" s="21"/>
      <c r="D257" s="48"/>
      <c r="E257" s="21"/>
      <c r="F257" s="21"/>
      <c r="G257" s="21"/>
      <c r="H257" s="21"/>
      <c r="I257" s="21"/>
      <c r="J257" s="20"/>
      <c r="K257" s="22"/>
      <c r="L257" s="22"/>
      <c r="M257" s="22"/>
      <c r="N257" s="22"/>
      <c r="O257" s="22"/>
      <c r="P257" s="21"/>
      <c r="Q257" s="22"/>
      <c r="R257" s="22"/>
      <c r="S257" s="22"/>
      <c r="T257" s="22"/>
      <c r="U257" s="22"/>
      <c r="V257" s="22"/>
      <c r="W257" s="22"/>
      <c r="X257" s="48"/>
      <c r="Y257" s="23"/>
      <c r="Z257" s="59">
        <f t="shared" si="49"/>
        <v>0</v>
      </c>
      <c r="AA257" s="60">
        <f t="shared" si="50"/>
        <v>0</v>
      </c>
      <c r="AB257" s="60">
        <f t="shared" si="51"/>
        <v>0</v>
      </c>
      <c r="AC257" s="60">
        <f t="shared" si="52"/>
        <v>0</v>
      </c>
      <c r="AD257" s="60">
        <f>IF(D257&lt;=4,O257+((O257*(норми!$E$6))/100),O257+((O257*(норми!$E$7))/100))</f>
        <v>0</v>
      </c>
      <c r="AE257" s="113">
        <f>IFERROR(IF(P257&gt;0,0,ROUNDUP(норми!$F$4*G257,0)),"")</f>
        <v>0</v>
      </c>
      <c r="AF257" s="61"/>
      <c r="AG257" s="61"/>
      <c r="AH257" s="61"/>
      <c r="AI257" s="60">
        <f>IF(X257&gt;0,(X257*(норми!$J$4*F257)),0)</f>
        <v>0</v>
      </c>
      <c r="AJ257" s="60">
        <f>IF(V257="фах",норми!$K$4*F257,0)</f>
        <v>0</v>
      </c>
      <c r="AK257" s="60">
        <f>IF(V257="заг",норми!$L$4*F257,0)</f>
        <v>0</v>
      </c>
      <c r="AL257" s="60">
        <f>IF(W257="фах",норми!$M$4*F257,0)</f>
        <v>0</v>
      </c>
      <c r="AM257" s="60">
        <f>IF(W257="заг",норми!$N$4*F257,0)</f>
        <v>0</v>
      </c>
      <c r="AN257" s="60">
        <f>IF(T257&gt;0,G257*норми!$O$4,0)</f>
        <v>0</v>
      </c>
      <c r="AO257" s="60">
        <f>IF(U257&gt;0,G257*норми!$P$4,0)</f>
        <v>0</v>
      </c>
      <c r="AP257" s="60">
        <f>IF(U257="е.п.",ROUNDUP(G257*норми!$Q$4,0),0)</f>
        <v>0</v>
      </c>
      <c r="AQ257" s="60">
        <f>IF(U257="е.у.",ROUNDUP(G257*норми!$R$4,0),0)</f>
        <v>0</v>
      </c>
      <c r="AR257" s="113">
        <f>IF(R257="дп/др.(б)",ROUNDUP((F257*норми!$S$4)+(((норми!$S$10+норми!$S$11)*норми!$S$9)*F257),0),0)</f>
        <v>0</v>
      </c>
      <c r="AS257" s="60">
        <f>IF(S257="аб",ROUNDUP((норми!$T$4*G257)+(норми!$S$11*(норми!$T$9*F257)),0),0)</f>
        <v>0</v>
      </c>
      <c r="AT257" s="113">
        <f>IF(R257="дп/др.(м)",ROUNDUP((F257*норми!$U$4)+(((норми!$U$10+норми!$U$11)*норми!$U$9)*F257),0),0)</f>
        <v>0</v>
      </c>
      <c r="AU257" s="60">
        <f>IF(S257="ам",ROUNDUP((норми!$V$4*G257)+(норми!$U$11*(норми!$V$9*F257)),0),0)</f>
        <v>0</v>
      </c>
      <c r="AV257" s="43"/>
      <c r="AW257" s="60" t="str">
        <f t="shared" si="46"/>
        <v/>
      </c>
      <c r="AX257" s="43"/>
      <c r="AY257" s="60" t="str">
        <f>IF(P257&gt;0,IF(AX257="+",(норми!$X$4)*(P257*G257),""),"")</f>
        <v/>
      </c>
      <c r="AZ257" s="43"/>
      <c r="BA257" s="60" t="str">
        <f>IF(P257&gt;0,IF(AZ257="+",(норми!$X$4)*(P257*G257),""),"")</f>
        <v/>
      </c>
      <c r="BB257" s="43"/>
      <c r="BC257" s="60" t="str">
        <f>IF(P257&gt;0,IF(BB257="+",(норми!$Z$4)*(P257*F257),""),"")</f>
        <v/>
      </c>
      <c r="BD257" s="61"/>
      <c r="BE257" s="60">
        <f t="shared" ref="BE257:BE288" si="53">Y257</f>
        <v>0</v>
      </c>
      <c r="BF257" s="44">
        <f t="shared" ref="BF257:BF288" si="54">IFERROR(SUM(Z257:BE257),"")</f>
        <v>0</v>
      </c>
    </row>
    <row r="258" spans="1:58" hidden="1" outlineLevel="1" x14ac:dyDescent="0.2">
      <c r="A258" s="33">
        <v>34</v>
      </c>
      <c r="B258" s="21"/>
      <c r="C258" s="21"/>
      <c r="D258" s="48"/>
      <c r="E258" s="21"/>
      <c r="F258" s="21"/>
      <c r="G258" s="21"/>
      <c r="H258" s="21"/>
      <c r="I258" s="21"/>
      <c r="J258" s="20"/>
      <c r="K258" s="22"/>
      <c r="L258" s="22"/>
      <c r="M258" s="22"/>
      <c r="N258" s="22"/>
      <c r="O258" s="22"/>
      <c r="P258" s="21"/>
      <c r="Q258" s="22"/>
      <c r="R258" s="22"/>
      <c r="S258" s="22"/>
      <c r="T258" s="22"/>
      <c r="U258" s="22"/>
      <c r="V258" s="22"/>
      <c r="W258" s="22"/>
      <c r="X258" s="48"/>
      <c r="Y258" s="23"/>
      <c r="Z258" s="59">
        <f t="shared" si="49"/>
        <v>0</v>
      </c>
      <c r="AA258" s="60">
        <f t="shared" si="50"/>
        <v>0</v>
      </c>
      <c r="AB258" s="60">
        <f t="shared" si="51"/>
        <v>0</v>
      </c>
      <c r="AC258" s="60">
        <f t="shared" si="52"/>
        <v>0</v>
      </c>
      <c r="AD258" s="60">
        <f>IF(D258&lt;=4,O258+((O258*(норми!$E$6))/100),O258+((O258*(норми!$E$7))/100))</f>
        <v>0</v>
      </c>
      <c r="AE258" s="113">
        <f>IFERROR(IF(P258&gt;0,0,ROUNDUP(норми!$F$4*G258,0)),"")</f>
        <v>0</v>
      </c>
      <c r="AF258" s="61"/>
      <c r="AG258" s="61"/>
      <c r="AH258" s="61"/>
      <c r="AI258" s="60">
        <f>IF(X258&gt;0,(X258*(норми!$J$4*F258)),0)</f>
        <v>0</v>
      </c>
      <c r="AJ258" s="60">
        <f>IF(V258="фах",норми!$K$4*F258,0)</f>
        <v>0</v>
      </c>
      <c r="AK258" s="60">
        <f>IF(V258="заг",норми!$L$4*F258,0)</f>
        <v>0</v>
      </c>
      <c r="AL258" s="60">
        <f>IF(W258="фах",норми!$M$4*F258,0)</f>
        <v>0</v>
      </c>
      <c r="AM258" s="60">
        <f>IF(W258="заг",норми!$N$4*F258,0)</f>
        <v>0</v>
      </c>
      <c r="AN258" s="60">
        <f>IF(T258&gt;0,G258*норми!$O$4,0)</f>
        <v>0</v>
      </c>
      <c r="AO258" s="60">
        <f>IF(U258&gt;0,G258*норми!$P$4,0)</f>
        <v>0</v>
      </c>
      <c r="AP258" s="60">
        <f>IF(U258="е.п.",ROUNDUP(G258*норми!$Q$4,0),0)</f>
        <v>0</v>
      </c>
      <c r="AQ258" s="60">
        <f>IF(U258="е.у.",ROUNDUP(G258*норми!$R$4,0),0)</f>
        <v>0</v>
      </c>
      <c r="AR258" s="113">
        <f>IF(R258="дп/др.(б)",ROUNDUP((F258*норми!$S$4)+(((норми!$S$10+норми!$S$11)*норми!$S$9)*F258),0),0)</f>
        <v>0</v>
      </c>
      <c r="AS258" s="60">
        <f>IF(S258="аб",ROUNDUP((норми!$T$4*G258)+(норми!$S$11*(норми!$T$9*F258)),0),0)</f>
        <v>0</v>
      </c>
      <c r="AT258" s="113">
        <f>IF(R258="дп/др.(м)",ROUNDUP((F258*норми!$U$4)+(((норми!$U$10+норми!$U$11)*норми!$U$9)*F258),0),0)</f>
        <v>0</v>
      </c>
      <c r="AU258" s="60">
        <f>IF(S258="ам",ROUNDUP((норми!$V$4*G258)+(норми!$U$11*(норми!$V$9*F258)),0),0)</f>
        <v>0</v>
      </c>
      <c r="AV258" s="43"/>
      <c r="AW258" s="60" t="str">
        <f t="shared" si="46"/>
        <v/>
      </c>
      <c r="AX258" s="43"/>
      <c r="AY258" s="60" t="str">
        <f>IF(P258&gt;0,IF(AX258="+",(норми!$X$4)*(P258*G258),""),"")</f>
        <v/>
      </c>
      <c r="AZ258" s="43"/>
      <c r="BA258" s="60" t="str">
        <f>IF(P258&gt;0,IF(AZ258="+",(норми!$X$4)*(P258*G258),""),"")</f>
        <v/>
      </c>
      <c r="BB258" s="43"/>
      <c r="BC258" s="60" t="str">
        <f>IF(P258&gt;0,IF(BB258="+",(норми!$Z$4)*(P258*F258),""),"")</f>
        <v/>
      </c>
      <c r="BD258" s="61"/>
      <c r="BE258" s="60">
        <f t="shared" si="53"/>
        <v>0</v>
      </c>
      <c r="BF258" s="44">
        <f t="shared" si="54"/>
        <v>0</v>
      </c>
    </row>
    <row r="259" spans="1:58" hidden="1" outlineLevel="1" x14ac:dyDescent="0.2">
      <c r="A259" s="33">
        <v>35</v>
      </c>
      <c r="B259" s="21"/>
      <c r="C259" s="21"/>
      <c r="D259" s="48"/>
      <c r="E259" s="21"/>
      <c r="F259" s="21"/>
      <c r="G259" s="21"/>
      <c r="H259" s="21"/>
      <c r="I259" s="21"/>
      <c r="J259" s="20"/>
      <c r="K259" s="22"/>
      <c r="L259" s="22"/>
      <c r="M259" s="22"/>
      <c r="N259" s="22"/>
      <c r="O259" s="22"/>
      <c r="P259" s="21"/>
      <c r="Q259" s="22"/>
      <c r="R259" s="22"/>
      <c r="S259" s="22"/>
      <c r="T259" s="22"/>
      <c r="U259" s="22"/>
      <c r="V259" s="22"/>
      <c r="W259" s="22"/>
      <c r="X259" s="48"/>
      <c r="Y259" s="23"/>
      <c r="Z259" s="59">
        <f t="shared" si="49"/>
        <v>0</v>
      </c>
      <c r="AA259" s="60">
        <f t="shared" si="50"/>
        <v>0</v>
      </c>
      <c r="AB259" s="60">
        <f t="shared" si="51"/>
        <v>0</v>
      </c>
      <c r="AC259" s="60">
        <f t="shared" si="52"/>
        <v>0</v>
      </c>
      <c r="AD259" s="60">
        <f>IF(D259&lt;=4,O259+((O259*(норми!$E$6))/100),O259+((O259*(норми!$E$7))/100))</f>
        <v>0</v>
      </c>
      <c r="AE259" s="113">
        <f>IFERROR(IF(P259&gt;0,0,ROUNDUP(норми!$F$4*G259,0)),"")</f>
        <v>0</v>
      </c>
      <c r="AF259" s="61"/>
      <c r="AG259" s="61"/>
      <c r="AH259" s="61"/>
      <c r="AI259" s="60">
        <f>IF(X259&gt;0,(X259*(норми!$J$4*F259)),0)</f>
        <v>0</v>
      </c>
      <c r="AJ259" s="60">
        <f>IF(V259="фах",норми!$K$4*F259,0)</f>
        <v>0</v>
      </c>
      <c r="AK259" s="60">
        <f>IF(V259="заг",норми!$L$4*F259,0)</f>
        <v>0</v>
      </c>
      <c r="AL259" s="60">
        <f>IF(W259="фах",норми!$M$4*F259,0)</f>
        <v>0</v>
      </c>
      <c r="AM259" s="60">
        <f>IF(W259="заг",норми!$N$4*F259,0)</f>
        <v>0</v>
      </c>
      <c r="AN259" s="60">
        <f>IF(T259&gt;0,G259*норми!$O$4,0)</f>
        <v>0</v>
      </c>
      <c r="AO259" s="60">
        <f>IF(U259&gt;0,G259*норми!$P$4,0)</f>
        <v>0</v>
      </c>
      <c r="AP259" s="60">
        <f>IF(U259="е.п.",ROUNDUP(G259*норми!$Q$4,0),0)</f>
        <v>0</v>
      </c>
      <c r="AQ259" s="60">
        <f>IF(U259="е.у.",ROUNDUP(G259*норми!$R$4,0),0)</f>
        <v>0</v>
      </c>
      <c r="AR259" s="113">
        <f>IF(R259="дп/др.(б)",ROUNDUP((F259*норми!$S$4)+(((норми!$S$10+норми!$S$11)*норми!$S$9)*F259),0),0)</f>
        <v>0</v>
      </c>
      <c r="AS259" s="60">
        <f>IF(S259="аб",ROUNDUP((норми!$T$4*G259)+(норми!$S$11*(норми!$T$9*F259)),0),0)</f>
        <v>0</v>
      </c>
      <c r="AT259" s="113">
        <f>IF(R259="дп/др.(м)",ROUNDUP((F259*норми!$U$4)+(((норми!$U$10+норми!$U$11)*норми!$U$9)*F259),0),0)</f>
        <v>0</v>
      </c>
      <c r="AU259" s="60">
        <f>IF(S259="ам",ROUNDUP((норми!$V$4*G259)+(норми!$U$11*(норми!$V$9*F259)),0),0)</f>
        <v>0</v>
      </c>
      <c r="AV259" s="43"/>
      <c r="AW259" s="60" t="str">
        <f t="shared" si="46"/>
        <v/>
      </c>
      <c r="AX259" s="43"/>
      <c r="AY259" s="60" t="str">
        <f>IF(P259&gt;0,IF(AX259="+",(норми!$X$4)*(P259*G259),""),"")</f>
        <v/>
      </c>
      <c r="AZ259" s="43"/>
      <c r="BA259" s="60" t="str">
        <f>IF(P259&gt;0,IF(AZ259="+",(норми!$X$4)*(P259*G259),""),"")</f>
        <v/>
      </c>
      <c r="BB259" s="43"/>
      <c r="BC259" s="60" t="str">
        <f>IF(P259&gt;0,IF(BB259="+",(норми!$Z$4)*(P259*F259),""),"")</f>
        <v/>
      </c>
      <c r="BD259" s="61"/>
      <c r="BE259" s="60">
        <f t="shared" si="53"/>
        <v>0</v>
      </c>
      <c r="BF259" s="44">
        <f t="shared" si="54"/>
        <v>0</v>
      </c>
    </row>
    <row r="260" spans="1:58" hidden="1" outlineLevel="1" x14ac:dyDescent="0.2">
      <c r="A260" s="33">
        <v>36</v>
      </c>
      <c r="B260" s="21"/>
      <c r="C260" s="21"/>
      <c r="D260" s="48"/>
      <c r="E260" s="21"/>
      <c r="F260" s="21"/>
      <c r="G260" s="21"/>
      <c r="H260" s="21"/>
      <c r="I260" s="21"/>
      <c r="J260" s="20"/>
      <c r="K260" s="22"/>
      <c r="L260" s="22"/>
      <c r="M260" s="22"/>
      <c r="N260" s="22"/>
      <c r="O260" s="22"/>
      <c r="P260" s="21"/>
      <c r="Q260" s="22"/>
      <c r="R260" s="22"/>
      <c r="S260" s="22"/>
      <c r="T260" s="22"/>
      <c r="U260" s="22"/>
      <c r="V260" s="22"/>
      <c r="W260" s="22"/>
      <c r="X260" s="48"/>
      <c r="Y260" s="23"/>
      <c r="Z260" s="59">
        <f t="shared" si="49"/>
        <v>0</v>
      </c>
      <c r="AA260" s="60">
        <f t="shared" si="50"/>
        <v>0</v>
      </c>
      <c r="AB260" s="60">
        <f t="shared" si="51"/>
        <v>0</v>
      </c>
      <c r="AC260" s="60">
        <f t="shared" si="52"/>
        <v>0</v>
      </c>
      <c r="AD260" s="60">
        <f>IF(D260&lt;=4,O260+((O260*(норми!$E$6))/100),O260+((O260*(норми!$E$7))/100))</f>
        <v>0</v>
      </c>
      <c r="AE260" s="113">
        <f>IFERROR(IF(P260&gt;0,0,ROUNDUP(норми!$F$4*G260,0)),"")</f>
        <v>0</v>
      </c>
      <c r="AF260" s="61"/>
      <c r="AG260" s="61"/>
      <c r="AH260" s="61"/>
      <c r="AI260" s="60">
        <f>IF(X260&gt;0,(X260*(норми!$J$4*F260)),0)</f>
        <v>0</v>
      </c>
      <c r="AJ260" s="60">
        <f>IF(V260="фах",норми!$K$4*F260,0)</f>
        <v>0</v>
      </c>
      <c r="AK260" s="60">
        <f>IF(V260="заг",норми!$L$4*F260,0)</f>
        <v>0</v>
      </c>
      <c r="AL260" s="60">
        <f>IF(W260="фах",норми!$M$4*F260,0)</f>
        <v>0</v>
      </c>
      <c r="AM260" s="60">
        <f>IF(W260="заг",норми!$N$4*F260,0)</f>
        <v>0</v>
      </c>
      <c r="AN260" s="60">
        <f>IF(T260&gt;0,G260*норми!$O$4,0)</f>
        <v>0</v>
      </c>
      <c r="AO260" s="60">
        <f>IF(U260&gt;0,G260*норми!$P$4,0)</f>
        <v>0</v>
      </c>
      <c r="AP260" s="60">
        <f>IF(U260="е.п.",ROUNDUP(G260*норми!$Q$4,0),0)</f>
        <v>0</v>
      </c>
      <c r="AQ260" s="60">
        <f>IF(U260="е.у.",ROUNDUP(G260*норми!$R$4,0),0)</f>
        <v>0</v>
      </c>
      <c r="AR260" s="113">
        <f>IF(R260="дп/др.(б)",ROUNDUP((F260*норми!$S$4)+(((норми!$S$10+норми!$S$11)*норми!$S$9)*F260),0),0)</f>
        <v>0</v>
      </c>
      <c r="AS260" s="60">
        <f>IF(S260="аб",ROUNDUP((норми!$T$4*G260)+(норми!$S$11*(норми!$T$9*F260)),0),0)</f>
        <v>0</v>
      </c>
      <c r="AT260" s="113">
        <f>IF(R260="дп/др.(м)",ROUNDUP((F260*норми!$U$4)+(((норми!$U$10+норми!$U$11)*норми!$U$9)*F260),0),0)</f>
        <v>0</v>
      </c>
      <c r="AU260" s="60">
        <f>IF(S260="ам",ROUNDUP((норми!$V$4*G260)+(норми!$U$11*(норми!$V$9*F260)),0),0)</f>
        <v>0</v>
      </c>
      <c r="AV260" s="43"/>
      <c r="AW260" s="60" t="str">
        <f t="shared" si="46"/>
        <v/>
      </c>
      <c r="AX260" s="43"/>
      <c r="AY260" s="60" t="str">
        <f>IF(P260&gt;0,IF(AX260="+",(норми!$X$4)*(P260*G260),""),"")</f>
        <v/>
      </c>
      <c r="AZ260" s="43"/>
      <c r="BA260" s="60" t="str">
        <f>IF(P260&gt;0,IF(AZ260="+",(норми!$X$4)*(P260*G260),""),"")</f>
        <v/>
      </c>
      <c r="BB260" s="43"/>
      <c r="BC260" s="60" t="str">
        <f>IF(P260&gt;0,IF(BB260="+",(норми!$Z$4)*(P260*F260),""),"")</f>
        <v/>
      </c>
      <c r="BD260" s="61"/>
      <c r="BE260" s="60">
        <f t="shared" si="53"/>
        <v>0</v>
      </c>
      <c r="BF260" s="44">
        <f t="shared" si="54"/>
        <v>0</v>
      </c>
    </row>
    <row r="261" spans="1:58" hidden="1" outlineLevel="1" x14ac:dyDescent="0.2">
      <c r="A261" s="33">
        <v>37</v>
      </c>
      <c r="B261" s="21"/>
      <c r="C261" s="21"/>
      <c r="D261" s="48"/>
      <c r="E261" s="21"/>
      <c r="F261" s="21"/>
      <c r="G261" s="21"/>
      <c r="H261" s="21"/>
      <c r="I261" s="21"/>
      <c r="J261" s="20"/>
      <c r="K261" s="22"/>
      <c r="L261" s="22"/>
      <c r="M261" s="22"/>
      <c r="N261" s="22"/>
      <c r="O261" s="22"/>
      <c r="P261" s="21"/>
      <c r="Q261" s="22"/>
      <c r="R261" s="22"/>
      <c r="S261" s="22"/>
      <c r="T261" s="22"/>
      <c r="U261" s="22"/>
      <c r="V261" s="22"/>
      <c r="W261" s="22"/>
      <c r="X261" s="48"/>
      <c r="Y261" s="23"/>
      <c r="Z261" s="59">
        <f t="shared" si="49"/>
        <v>0</v>
      </c>
      <c r="AA261" s="60">
        <f t="shared" si="50"/>
        <v>0</v>
      </c>
      <c r="AB261" s="60">
        <f t="shared" si="51"/>
        <v>0</v>
      </c>
      <c r="AC261" s="60">
        <f t="shared" si="52"/>
        <v>0</v>
      </c>
      <c r="AD261" s="60">
        <f>IF(D261&lt;=4,O261+((O261*(норми!$E$6))/100),O261+((O261*(норми!$E$7))/100))</f>
        <v>0</v>
      </c>
      <c r="AE261" s="113">
        <f>IFERROR(IF(P261&gt;0,0,ROUNDUP(норми!$F$4*G261,0)),"")</f>
        <v>0</v>
      </c>
      <c r="AF261" s="61"/>
      <c r="AG261" s="61"/>
      <c r="AH261" s="61"/>
      <c r="AI261" s="60">
        <f>IF(X261&gt;0,(X261*(норми!$J$4*F261)),0)</f>
        <v>0</v>
      </c>
      <c r="AJ261" s="60">
        <f>IF(V261="фах",норми!$K$4*F261,0)</f>
        <v>0</v>
      </c>
      <c r="AK261" s="60">
        <f>IF(V261="заг",норми!$L$4*F261,0)</f>
        <v>0</v>
      </c>
      <c r="AL261" s="60">
        <f>IF(W261="фах",норми!$M$4*F261,0)</f>
        <v>0</v>
      </c>
      <c r="AM261" s="60">
        <f>IF(W261="заг",норми!$N$4*F261,0)</f>
        <v>0</v>
      </c>
      <c r="AN261" s="60">
        <f>IF(T261&gt;0,G261*норми!$O$4,0)</f>
        <v>0</v>
      </c>
      <c r="AO261" s="60">
        <f>IF(U261&gt;0,G261*норми!$P$4,0)</f>
        <v>0</v>
      </c>
      <c r="AP261" s="60">
        <f>IF(U261="е.п.",ROUNDUP(G261*норми!$Q$4,0),0)</f>
        <v>0</v>
      </c>
      <c r="AQ261" s="60">
        <f>IF(U261="е.у.",ROUNDUP(G261*норми!$R$4,0),0)</f>
        <v>0</v>
      </c>
      <c r="AR261" s="113">
        <f>IF(R261="дп/др.(б)",ROUNDUP((F261*норми!$S$4)+(((норми!$S$10+норми!$S$11)*норми!$S$9)*F261),0),0)</f>
        <v>0</v>
      </c>
      <c r="AS261" s="60">
        <f>IF(S261="аб",ROUNDUP((норми!$T$4*G261)+(норми!$S$11*(норми!$T$9*F261)),0),0)</f>
        <v>0</v>
      </c>
      <c r="AT261" s="113">
        <f>IF(R261="дп/др.(м)",ROUNDUP((F261*норми!$U$4)+(((норми!$U$10+норми!$U$11)*норми!$U$9)*F261),0),0)</f>
        <v>0</v>
      </c>
      <c r="AU261" s="60">
        <f>IF(S261="ам",ROUNDUP((норми!$V$4*G261)+(норми!$U$11*(норми!$V$9*F261)),0),0)</f>
        <v>0</v>
      </c>
      <c r="AV261" s="43"/>
      <c r="AW261" s="60" t="str">
        <f t="shared" si="46"/>
        <v/>
      </c>
      <c r="AX261" s="43"/>
      <c r="AY261" s="60" t="str">
        <f>IF(P261&gt;0,IF(AX261="+",(норми!$X$4)*(P261*G261),""),"")</f>
        <v/>
      </c>
      <c r="AZ261" s="43"/>
      <c r="BA261" s="60" t="str">
        <f>IF(P261&gt;0,IF(AZ261="+",(норми!$X$4)*(P261*G261),""),"")</f>
        <v/>
      </c>
      <c r="BB261" s="43"/>
      <c r="BC261" s="60" t="str">
        <f>IF(P261&gt;0,IF(BB261="+",(норми!$Z$4)*(P261*F261),""),"")</f>
        <v/>
      </c>
      <c r="BD261" s="61"/>
      <c r="BE261" s="60">
        <f t="shared" si="53"/>
        <v>0</v>
      </c>
      <c r="BF261" s="44">
        <f t="shared" si="54"/>
        <v>0</v>
      </c>
    </row>
    <row r="262" spans="1:58" hidden="1" outlineLevel="1" x14ac:dyDescent="0.2">
      <c r="A262" s="33">
        <v>38</v>
      </c>
      <c r="B262" s="21"/>
      <c r="C262" s="21"/>
      <c r="D262" s="48"/>
      <c r="E262" s="21"/>
      <c r="F262" s="21"/>
      <c r="G262" s="21"/>
      <c r="H262" s="21"/>
      <c r="I262" s="21"/>
      <c r="J262" s="20"/>
      <c r="K262" s="22"/>
      <c r="L262" s="22"/>
      <c r="M262" s="22"/>
      <c r="N262" s="22"/>
      <c r="O262" s="22"/>
      <c r="P262" s="21"/>
      <c r="Q262" s="22"/>
      <c r="R262" s="22"/>
      <c r="S262" s="22"/>
      <c r="T262" s="22"/>
      <c r="U262" s="22"/>
      <c r="V262" s="22"/>
      <c r="W262" s="22"/>
      <c r="X262" s="48"/>
      <c r="Y262" s="23"/>
      <c r="Z262" s="59">
        <f t="shared" si="49"/>
        <v>0</v>
      </c>
      <c r="AA262" s="60">
        <f t="shared" si="50"/>
        <v>0</v>
      </c>
      <c r="AB262" s="60">
        <f t="shared" si="51"/>
        <v>0</v>
      </c>
      <c r="AC262" s="60">
        <f t="shared" si="52"/>
        <v>0</v>
      </c>
      <c r="AD262" s="60">
        <f>IF(D262&lt;=4,O262+((O262*(норми!$E$6))/100),O262+((O262*(норми!$E$7))/100))</f>
        <v>0</v>
      </c>
      <c r="AE262" s="113">
        <f>IFERROR(IF(P262&gt;0,0,ROUNDUP(норми!$F$4*G262,0)),"")</f>
        <v>0</v>
      </c>
      <c r="AF262" s="61"/>
      <c r="AG262" s="61"/>
      <c r="AH262" s="61"/>
      <c r="AI262" s="60">
        <f>IF(X262&gt;0,(X262*(норми!$J$4*F262)),0)</f>
        <v>0</v>
      </c>
      <c r="AJ262" s="60">
        <f>IF(V262="фах",норми!$K$4*F262,0)</f>
        <v>0</v>
      </c>
      <c r="AK262" s="60">
        <f>IF(V262="заг",норми!$L$4*F262,0)</f>
        <v>0</v>
      </c>
      <c r="AL262" s="60">
        <f>IF(W262="фах",норми!$M$4*F262,0)</f>
        <v>0</v>
      </c>
      <c r="AM262" s="60">
        <f>IF(W262="заг",норми!$N$4*F262,0)</f>
        <v>0</v>
      </c>
      <c r="AN262" s="60">
        <f>IF(T262&gt;0,G262*норми!$O$4,0)</f>
        <v>0</v>
      </c>
      <c r="AO262" s="60">
        <f>IF(U262&gt;0,G262*норми!$P$4,0)</f>
        <v>0</v>
      </c>
      <c r="AP262" s="60">
        <f>IF(U262="е.п.",ROUNDUP(G262*норми!$Q$4,0),0)</f>
        <v>0</v>
      </c>
      <c r="AQ262" s="60">
        <f>IF(U262="е.у.",ROUNDUP(G262*норми!$R$4,0),0)</f>
        <v>0</v>
      </c>
      <c r="AR262" s="113">
        <f>IF(R262="дп/др.(б)",ROUNDUP((F262*норми!$S$4)+(((норми!$S$10+норми!$S$11)*норми!$S$9)*F262),0),0)</f>
        <v>0</v>
      </c>
      <c r="AS262" s="60">
        <f>IF(S262="аб",ROUNDUP((норми!$T$4*G262)+(норми!$S$11*(норми!$T$9*F262)),0),0)</f>
        <v>0</v>
      </c>
      <c r="AT262" s="113">
        <f>IF(R262="дп/др.(м)",ROUNDUP((F262*норми!$U$4)+(((норми!$U$10+норми!$U$11)*норми!$U$9)*F262),0),0)</f>
        <v>0</v>
      </c>
      <c r="AU262" s="60">
        <f>IF(S262="ам",ROUNDUP((норми!$V$4*G262)+(норми!$U$11*(норми!$V$9*F262)),0),0)</f>
        <v>0</v>
      </c>
      <c r="AV262" s="43"/>
      <c r="AW262" s="60" t="str">
        <f t="shared" si="46"/>
        <v/>
      </c>
      <c r="AX262" s="43"/>
      <c r="AY262" s="60" t="str">
        <f>IF(P262&gt;0,IF(AX262="+",(норми!$X$4)*(P262*G262),""),"")</f>
        <v/>
      </c>
      <c r="AZ262" s="43"/>
      <c r="BA262" s="60" t="str">
        <f>IF(P262&gt;0,IF(AZ262="+",(норми!$X$4)*(P262*G262),""),"")</f>
        <v/>
      </c>
      <c r="BB262" s="43"/>
      <c r="BC262" s="60" t="str">
        <f>IF(P262&gt;0,IF(BB262="+",(норми!$Z$4)*(P262*F262),""),"")</f>
        <v/>
      </c>
      <c r="BD262" s="61"/>
      <c r="BE262" s="60">
        <f t="shared" si="53"/>
        <v>0</v>
      </c>
      <c r="BF262" s="44">
        <f t="shared" si="54"/>
        <v>0</v>
      </c>
    </row>
    <row r="263" spans="1:58" hidden="1" outlineLevel="1" x14ac:dyDescent="0.2">
      <c r="A263" s="33">
        <v>39</v>
      </c>
      <c r="B263" s="21"/>
      <c r="C263" s="21"/>
      <c r="D263" s="48"/>
      <c r="E263" s="21"/>
      <c r="F263" s="21"/>
      <c r="G263" s="21"/>
      <c r="H263" s="21"/>
      <c r="I263" s="21"/>
      <c r="J263" s="20"/>
      <c r="K263" s="22"/>
      <c r="L263" s="22"/>
      <c r="M263" s="22"/>
      <c r="N263" s="22"/>
      <c r="O263" s="22"/>
      <c r="P263" s="21"/>
      <c r="Q263" s="22"/>
      <c r="R263" s="22"/>
      <c r="S263" s="22"/>
      <c r="T263" s="22"/>
      <c r="U263" s="22"/>
      <c r="V263" s="22"/>
      <c r="W263" s="22"/>
      <c r="X263" s="48"/>
      <c r="Y263" s="23"/>
      <c r="Z263" s="59">
        <f t="shared" si="49"/>
        <v>0</v>
      </c>
      <c r="AA263" s="60">
        <f t="shared" si="50"/>
        <v>0</v>
      </c>
      <c r="AB263" s="60">
        <f t="shared" si="51"/>
        <v>0</v>
      </c>
      <c r="AC263" s="60">
        <f t="shared" si="52"/>
        <v>0</v>
      </c>
      <c r="AD263" s="60">
        <f>IF(D263&lt;=4,O263+((O263*(норми!$E$6))/100),O263+((O263*(норми!$E$7))/100))</f>
        <v>0</v>
      </c>
      <c r="AE263" s="113">
        <f>IFERROR(IF(P263&gt;0,0,ROUNDUP(норми!$F$4*G263,0)),"")</f>
        <v>0</v>
      </c>
      <c r="AF263" s="61"/>
      <c r="AG263" s="61"/>
      <c r="AH263" s="61"/>
      <c r="AI263" s="60">
        <f>IF(X263&gt;0,(X263*(норми!$J$4*F263)),0)</f>
        <v>0</v>
      </c>
      <c r="AJ263" s="60">
        <f>IF(V263="фах",норми!$K$4*F263,0)</f>
        <v>0</v>
      </c>
      <c r="AK263" s="60">
        <f>IF(V263="заг",норми!$L$4*F263,0)</f>
        <v>0</v>
      </c>
      <c r="AL263" s="60">
        <f>IF(W263="фах",норми!$M$4*F263,0)</f>
        <v>0</v>
      </c>
      <c r="AM263" s="60">
        <f>IF(W263="заг",норми!$N$4*F263,0)</f>
        <v>0</v>
      </c>
      <c r="AN263" s="60">
        <f>IF(T263&gt;0,G263*норми!$O$4,0)</f>
        <v>0</v>
      </c>
      <c r="AO263" s="60">
        <f>IF(U263&gt;0,G263*норми!$P$4,0)</f>
        <v>0</v>
      </c>
      <c r="AP263" s="60">
        <f>IF(U263="е.п.",ROUNDUP(G263*норми!$Q$4,0),0)</f>
        <v>0</v>
      </c>
      <c r="AQ263" s="60">
        <f>IF(U263="е.у.",ROUNDUP(G263*норми!$R$4,0),0)</f>
        <v>0</v>
      </c>
      <c r="AR263" s="113">
        <f>IF(R263="дп/др.(б)",ROUNDUP((F263*норми!$S$4)+(((норми!$S$10+норми!$S$11)*норми!$S$9)*F263),0),0)</f>
        <v>0</v>
      </c>
      <c r="AS263" s="60">
        <f>IF(S263="аб",ROUNDUP((норми!$T$4*G263)+(норми!$S$11*(норми!$T$9*F263)),0),0)</f>
        <v>0</v>
      </c>
      <c r="AT263" s="113">
        <f>IF(R263="дп/др.(м)",ROUNDUP((F263*норми!$U$4)+(((норми!$U$10+норми!$U$11)*норми!$U$9)*F263),0),0)</f>
        <v>0</v>
      </c>
      <c r="AU263" s="60">
        <f>IF(S263="ам",ROUNDUP((норми!$V$4*G263)+(норми!$U$11*(норми!$V$9*F263)),0),0)</f>
        <v>0</v>
      </c>
      <c r="AV263" s="43"/>
      <c r="AW263" s="60" t="str">
        <f t="shared" si="46"/>
        <v/>
      </c>
      <c r="AX263" s="43"/>
      <c r="AY263" s="60" t="str">
        <f>IF(P263&gt;0,IF(AX263="+",(норми!$X$4)*(P263*G263),""),"")</f>
        <v/>
      </c>
      <c r="AZ263" s="43"/>
      <c r="BA263" s="60" t="str">
        <f>IF(P263&gt;0,IF(AZ263="+",(норми!$X$4)*(P263*G263),""),"")</f>
        <v/>
      </c>
      <c r="BB263" s="43"/>
      <c r="BC263" s="60" t="str">
        <f>IF(P263&gt;0,IF(BB263="+",(норми!$Z$4)*(P263*F263),""),"")</f>
        <v/>
      </c>
      <c r="BD263" s="61"/>
      <c r="BE263" s="60">
        <f t="shared" si="53"/>
        <v>0</v>
      </c>
      <c r="BF263" s="44">
        <f t="shared" si="54"/>
        <v>0</v>
      </c>
    </row>
    <row r="264" spans="1:58" hidden="1" outlineLevel="1" x14ac:dyDescent="0.2">
      <c r="A264" s="33">
        <v>40</v>
      </c>
      <c r="B264" s="21"/>
      <c r="C264" s="21"/>
      <c r="D264" s="48"/>
      <c r="E264" s="21"/>
      <c r="F264" s="21"/>
      <c r="G264" s="21"/>
      <c r="H264" s="21"/>
      <c r="I264" s="21"/>
      <c r="J264" s="20"/>
      <c r="K264" s="22"/>
      <c r="L264" s="22"/>
      <c r="M264" s="22"/>
      <c r="N264" s="22"/>
      <c r="O264" s="22"/>
      <c r="P264" s="21"/>
      <c r="Q264" s="22"/>
      <c r="R264" s="22"/>
      <c r="S264" s="22"/>
      <c r="T264" s="22"/>
      <c r="U264" s="22"/>
      <c r="V264" s="22"/>
      <c r="W264" s="22"/>
      <c r="X264" s="48"/>
      <c r="Y264" s="23"/>
      <c r="Z264" s="59">
        <f t="shared" si="49"/>
        <v>0</v>
      </c>
      <c r="AA264" s="60">
        <f t="shared" si="50"/>
        <v>0</v>
      </c>
      <c r="AB264" s="60">
        <f t="shared" si="51"/>
        <v>0</v>
      </c>
      <c r="AC264" s="60">
        <f t="shared" si="52"/>
        <v>0</v>
      </c>
      <c r="AD264" s="60">
        <f>IF(D264&lt;=4,O264+((O264*(норми!$E$6))/100),O264+((O264*(норми!$E$7))/100))</f>
        <v>0</v>
      </c>
      <c r="AE264" s="113">
        <f>IFERROR(IF(P264&gt;0,0,ROUNDUP(норми!$F$4*G264,0)),"")</f>
        <v>0</v>
      </c>
      <c r="AF264" s="61"/>
      <c r="AG264" s="61"/>
      <c r="AH264" s="61"/>
      <c r="AI264" s="60">
        <f>IF(X264&gt;0,(X264*(норми!$J$4*F264)),0)</f>
        <v>0</v>
      </c>
      <c r="AJ264" s="60">
        <f>IF(V264="фах",норми!$K$4*F264,0)</f>
        <v>0</v>
      </c>
      <c r="AK264" s="60">
        <f>IF(V264="заг",норми!$L$4*F264,0)</f>
        <v>0</v>
      </c>
      <c r="AL264" s="60">
        <f>IF(W264="фах",норми!$M$4*F264,0)</f>
        <v>0</v>
      </c>
      <c r="AM264" s="60">
        <f>IF(W264="заг",норми!$N$4*F264,0)</f>
        <v>0</v>
      </c>
      <c r="AN264" s="60">
        <f>IF(T264&gt;0,G264*норми!$O$4,0)</f>
        <v>0</v>
      </c>
      <c r="AO264" s="60">
        <f>IF(U264&gt;0,G264*норми!$P$4,0)</f>
        <v>0</v>
      </c>
      <c r="AP264" s="60">
        <f>IF(U264="е.п.",ROUNDUP(G264*норми!$Q$4,0),0)</f>
        <v>0</v>
      </c>
      <c r="AQ264" s="60">
        <f>IF(U264="е.у.",ROUNDUP(G264*норми!$R$4,0),0)</f>
        <v>0</v>
      </c>
      <c r="AR264" s="113">
        <f>IF(R264="дп/др.(б)",ROUNDUP((F264*норми!$S$4)+(((норми!$S$10+норми!$S$11)*норми!$S$9)*F264),0),0)</f>
        <v>0</v>
      </c>
      <c r="AS264" s="60">
        <f>IF(S264="аб",ROUNDUP((норми!$T$4*G264)+(норми!$S$11*(норми!$T$9*F264)),0),0)</f>
        <v>0</v>
      </c>
      <c r="AT264" s="113">
        <f>IF(R264="дп/др.(м)",ROUNDUP((F264*норми!$U$4)+(((норми!$U$10+норми!$U$11)*норми!$U$9)*F264),0),0)</f>
        <v>0</v>
      </c>
      <c r="AU264" s="60">
        <f>IF(S264="ам",ROUNDUP((норми!$V$4*G264)+(норми!$U$11*(норми!$V$9*F264)),0),0)</f>
        <v>0</v>
      </c>
      <c r="AV264" s="43"/>
      <c r="AW264" s="60" t="str">
        <f t="shared" si="46"/>
        <v/>
      </c>
      <c r="AX264" s="43"/>
      <c r="AY264" s="60" t="str">
        <f>IF(P264&gt;0,IF(AX264="+",(норми!$X$4)*(P264*G264),""),"")</f>
        <v/>
      </c>
      <c r="AZ264" s="43"/>
      <c r="BA264" s="60" t="str">
        <f>IF(P264&gt;0,IF(AZ264="+",(норми!$X$4)*(P264*G264),""),"")</f>
        <v/>
      </c>
      <c r="BB264" s="43"/>
      <c r="BC264" s="60" t="str">
        <f>IF(P264&gt;0,IF(BB264="+",(норми!$Z$4)*(P264*F264),""),"")</f>
        <v/>
      </c>
      <c r="BD264" s="61"/>
      <c r="BE264" s="60">
        <f t="shared" si="53"/>
        <v>0</v>
      </c>
      <c r="BF264" s="44">
        <f t="shared" si="54"/>
        <v>0</v>
      </c>
    </row>
    <row r="265" spans="1:58" hidden="1" outlineLevel="1" x14ac:dyDescent="0.2">
      <c r="A265" s="33">
        <v>41</v>
      </c>
      <c r="B265" s="21"/>
      <c r="C265" s="21"/>
      <c r="D265" s="48"/>
      <c r="E265" s="21"/>
      <c r="F265" s="21"/>
      <c r="G265" s="21"/>
      <c r="H265" s="21"/>
      <c r="I265" s="21"/>
      <c r="J265" s="20"/>
      <c r="K265" s="22"/>
      <c r="L265" s="22"/>
      <c r="M265" s="22"/>
      <c r="N265" s="22"/>
      <c r="O265" s="22"/>
      <c r="P265" s="21"/>
      <c r="Q265" s="22"/>
      <c r="R265" s="22"/>
      <c r="S265" s="22"/>
      <c r="T265" s="22"/>
      <c r="U265" s="22"/>
      <c r="V265" s="22"/>
      <c r="W265" s="22"/>
      <c r="X265" s="48"/>
      <c r="Y265" s="23"/>
      <c r="Z265" s="59">
        <f t="shared" si="49"/>
        <v>0</v>
      </c>
      <c r="AA265" s="60">
        <f t="shared" si="50"/>
        <v>0</v>
      </c>
      <c r="AB265" s="60">
        <f t="shared" si="51"/>
        <v>0</v>
      </c>
      <c r="AC265" s="60">
        <f t="shared" si="52"/>
        <v>0</v>
      </c>
      <c r="AD265" s="60">
        <f>IF(D265&lt;=4,O265+((O265*(норми!$E$6))/100),O265+((O265*(норми!$E$7))/100))</f>
        <v>0</v>
      </c>
      <c r="AE265" s="113">
        <f>IFERROR(IF(P265&gt;0,0,ROUNDUP(норми!$F$4*G265,0)),"")</f>
        <v>0</v>
      </c>
      <c r="AF265" s="61"/>
      <c r="AG265" s="61"/>
      <c r="AH265" s="61"/>
      <c r="AI265" s="60">
        <f>IF(X265&gt;0,(X265*(норми!$J$4*F265)),0)</f>
        <v>0</v>
      </c>
      <c r="AJ265" s="60">
        <f>IF(V265="фах",норми!$K$4*F265,0)</f>
        <v>0</v>
      </c>
      <c r="AK265" s="60">
        <f>IF(V265="заг",норми!$L$4*F265,0)</f>
        <v>0</v>
      </c>
      <c r="AL265" s="60">
        <f>IF(W265="фах",норми!$M$4*F265,0)</f>
        <v>0</v>
      </c>
      <c r="AM265" s="60">
        <f>IF(W265="заг",норми!$N$4*F265,0)</f>
        <v>0</v>
      </c>
      <c r="AN265" s="60">
        <f>IF(T265&gt;0,G265*норми!$O$4,0)</f>
        <v>0</v>
      </c>
      <c r="AO265" s="60">
        <f>IF(U265&gt;0,G265*норми!$P$4,0)</f>
        <v>0</v>
      </c>
      <c r="AP265" s="60">
        <f>IF(U265="е.п.",ROUNDUP(G265*норми!$Q$4,0),0)</f>
        <v>0</v>
      </c>
      <c r="AQ265" s="60">
        <f>IF(U265="е.у.",ROUNDUP(G265*норми!$R$4,0),0)</f>
        <v>0</v>
      </c>
      <c r="AR265" s="113">
        <f>IF(R265="дп/др.(б)",ROUNDUP((F265*норми!$S$4)+(((норми!$S$10+норми!$S$11)*норми!$S$9)*F265),0),0)</f>
        <v>0</v>
      </c>
      <c r="AS265" s="60">
        <f>IF(S265="аб",ROUNDUP((норми!$T$4*G265)+(норми!$S$11*(норми!$T$9*F265)),0),0)</f>
        <v>0</v>
      </c>
      <c r="AT265" s="113">
        <f>IF(R265="дп/др.(м)",ROUNDUP((F265*норми!$U$4)+(((норми!$U$10+норми!$U$11)*норми!$U$9)*F265),0),0)</f>
        <v>0</v>
      </c>
      <c r="AU265" s="60">
        <f>IF(S265="ам",ROUNDUP((норми!$V$4*G265)+(норми!$U$11*(норми!$V$9*F265)),0),0)</f>
        <v>0</v>
      </c>
      <c r="AV265" s="43"/>
      <c r="AW265" s="60" t="str">
        <f t="shared" si="46"/>
        <v/>
      </c>
      <c r="AX265" s="43"/>
      <c r="AY265" s="60" t="str">
        <f>IF(P265&gt;0,IF(AX265="+",(норми!$X$4)*(P265*G265),""),"")</f>
        <v/>
      </c>
      <c r="AZ265" s="43"/>
      <c r="BA265" s="60" t="str">
        <f>IF(P265&gt;0,IF(AZ265="+",(норми!$X$4)*(P265*G265),""),"")</f>
        <v/>
      </c>
      <c r="BB265" s="43"/>
      <c r="BC265" s="60" t="str">
        <f>IF(P265&gt;0,IF(BB265="+",(норми!$Z$4)*(P265*F265),""),"")</f>
        <v/>
      </c>
      <c r="BD265" s="61"/>
      <c r="BE265" s="60">
        <f t="shared" si="53"/>
        <v>0</v>
      </c>
      <c r="BF265" s="44">
        <f t="shared" si="54"/>
        <v>0</v>
      </c>
    </row>
    <row r="266" spans="1:58" hidden="1" outlineLevel="1" x14ac:dyDescent="0.2">
      <c r="A266" s="33">
        <v>42</v>
      </c>
      <c r="B266" s="21"/>
      <c r="C266" s="21"/>
      <c r="D266" s="48"/>
      <c r="E266" s="21"/>
      <c r="F266" s="21"/>
      <c r="G266" s="21"/>
      <c r="H266" s="21"/>
      <c r="I266" s="21"/>
      <c r="J266" s="20"/>
      <c r="K266" s="22"/>
      <c r="L266" s="22"/>
      <c r="M266" s="22"/>
      <c r="N266" s="22"/>
      <c r="O266" s="22"/>
      <c r="P266" s="21"/>
      <c r="Q266" s="22"/>
      <c r="R266" s="22"/>
      <c r="S266" s="22"/>
      <c r="T266" s="22"/>
      <c r="U266" s="22"/>
      <c r="V266" s="22"/>
      <c r="W266" s="22"/>
      <c r="X266" s="48"/>
      <c r="Y266" s="23"/>
      <c r="Z266" s="59">
        <f t="shared" si="49"/>
        <v>0</v>
      </c>
      <c r="AA266" s="60">
        <f t="shared" si="50"/>
        <v>0</v>
      </c>
      <c r="AB266" s="60">
        <f t="shared" si="51"/>
        <v>0</v>
      </c>
      <c r="AC266" s="60">
        <f t="shared" si="52"/>
        <v>0</v>
      </c>
      <c r="AD266" s="60">
        <f>IF(D266&lt;=4,O266+((O266*(норми!$E$6))/100),O266+((O266*(норми!$E$7))/100))</f>
        <v>0</v>
      </c>
      <c r="AE266" s="113">
        <f>IFERROR(IF(P266&gt;0,0,ROUNDUP(норми!$F$4*G266,0)),"")</f>
        <v>0</v>
      </c>
      <c r="AF266" s="61"/>
      <c r="AG266" s="61"/>
      <c r="AH266" s="61"/>
      <c r="AI266" s="60">
        <f>IF(X266&gt;0,(X266*(норми!$J$4*F266)),0)</f>
        <v>0</v>
      </c>
      <c r="AJ266" s="60">
        <f>IF(V266="фах",норми!$K$4*F266,0)</f>
        <v>0</v>
      </c>
      <c r="AK266" s="60">
        <f>IF(V266="заг",норми!$L$4*F266,0)</f>
        <v>0</v>
      </c>
      <c r="AL266" s="60">
        <f>IF(W266="фах",норми!$M$4*F266,0)</f>
        <v>0</v>
      </c>
      <c r="AM266" s="60">
        <f>IF(W266="заг",норми!$N$4*F266,0)</f>
        <v>0</v>
      </c>
      <c r="AN266" s="60">
        <f>IF(T266&gt;0,G266*норми!$O$4,0)</f>
        <v>0</v>
      </c>
      <c r="AO266" s="60">
        <f>IF(U266&gt;0,G266*норми!$P$4,0)</f>
        <v>0</v>
      </c>
      <c r="AP266" s="60">
        <f>IF(U266="е.п.",ROUNDUP(G266*норми!$Q$4,0),0)</f>
        <v>0</v>
      </c>
      <c r="AQ266" s="60">
        <f>IF(U266="е.у.",ROUNDUP(G266*норми!$R$4,0),0)</f>
        <v>0</v>
      </c>
      <c r="AR266" s="113">
        <f>IF(R266="дп/др.(б)",ROUNDUP((F266*норми!$S$4)+(((норми!$S$10+норми!$S$11)*норми!$S$9)*F266),0),0)</f>
        <v>0</v>
      </c>
      <c r="AS266" s="60">
        <f>IF(S266="аб",ROUNDUP((норми!$T$4*G266)+(норми!$S$11*(норми!$T$9*F266)),0),0)</f>
        <v>0</v>
      </c>
      <c r="AT266" s="113">
        <f>IF(R266="дп/др.(м)",ROUNDUP((F266*норми!$U$4)+(((норми!$U$10+норми!$U$11)*норми!$U$9)*F266),0),0)</f>
        <v>0</v>
      </c>
      <c r="AU266" s="60">
        <f>IF(S266="ам",ROUNDUP((норми!$V$4*G266)+(норми!$U$11*(норми!$V$9*F266)),0),0)</f>
        <v>0</v>
      </c>
      <c r="AV266" s="43"/>
      <c r="AW266" s="60" t="str">
        <f t="shared" si="46"/>
        <v/>
      </c>
      <c r="AX266" s="43"/>
      <c r="AY266" s="60" t="str">
        <f>IF(P266&gt;0,IF(AX266="+",(норми!$X$4)*(P266*G266),""),"")</f>
        <v/>
      </c>
      <c r="AZ266" s="43"/>
      <c r="BA266" s="60" t="str">
        <f>IF(P266&gt;0,IF(AZ266="+",(норми!$X$4)*(P266*G266),""),"")</f>
        <v/>
      </c>
      <c r="BB266" s="43"/>
      <c r="BC266" s="60" t="str">
        <f>IF(P266&gt;0,IF(BB266="+",(норми!$Z$4)*(P266*F266),""),"")</f>
        <v/>
      </c>
      <c r="BD266" s="61"/>
      <c r="BE266" s="60">
        <f t="shared" si="53"/>
        <v>0</v>
      </c>
      <c r="BF266" s="44">
        <f t="shared" si="54"/>
        <v>0</v>
      </c>
    </row>
    <row r="267" spans="1:58" hidden="1" outlineLevel="1" x14ac:dyDescent="0.2">
      <c r="A267" s="33">
        <v>43</v>
      </c>
      <c r="B267" s="21"/>
      <c r="C267" s="21"/>
      <c r="D267" s="48"/>
      <c r="E267" s="21"/>
      <c r="F267" s="21"/>
      <c r="G267" s="21"/>
      <c r="H267" s="21"/>
      <c r="I267" s="21"/>
      <c r="J267" s="20"/>
      <c r="K267" s="22"/>
      <c r="L267" s="22"/>
      <c r="M267" s="22"/>
      <c r="N267" s="22"/>
      <c r="O267" s="22"/>
      <c r="P267" s="21"/>
      <c r="Q267" s="22"/>
      <c r="R267" s="22"/>
      <c r="S267" s="22"/>
      <c r="T267" s="22"/>
      <c r="U267" s="22"/>
      <c r="V267" s="22"/>
      <c r="W267" s="22"/>
      <c r="X267" s="48"/>
      <c r="Y267" s="23"/>
      <c r="Z267" s="59">
        <f t="shared" si="49"/>
        <v>0</v>
      </c>
      <c r="AA267" s="60">
        <f t="shared" si="50"/>
        <v>0</v>
      </c>
      <c r="AB267" s="60">
        <f t="shared" si="51"/>
        <v>0</v>
      </c>
      <c r="AC267" s="60">
        <f t="shared" si="52"/>
        <v>0</v>
      </c>
      <c r="AD267" s="60">
        <f>IF(D267&lt;=4,O267+((O267*(норми!$E$6))/100),O267+((O267*(норми!$E$7))/100))</f>
        <v>0</v>
      </c>
      <c r="AE267" s="113">
        <f>IFERROR(IF(P267&gt;0,0,ROUNDUP(норми!$F$4*G267,0)),"")</f>
        <v>0</v>
      </c>
      <c r="AF267" s="61"/>
      <c r="AG267" s="61"/>
      <c r="AH267" s="61"/>
      <c r="AI267" s="60">
        <f>IF(X267&gt;0,(X267*(норми!$J$4*F267)),0)</f>
        <v>0</v>
      </c>
      <c r="AJ267" s="60">
        <f>IF(V267="фах",норми!$K$4*F267,0)</f>
        <v>0</v>
      </c>
      <c r="AK267" s="60">
        <f>IF(V267="заг",норми!$L$4*F267,0)</f>
        <v>0</v>
      </c>
      <c r="AL267" s="60">
        <f>IF(W267="фах",норми!$M$4*F267,0)</f>
        <v>0</v>
      </c>
      <c r="AM267" s="60">
        <f>IF(W267="заг",норми!$N$4*F267,0)</f>
        <v>0</v>
      </c>
      <c r="AN267" s="60">
        <f>IF(T267&gt;0,G267*норми!$O$4,0)</f>
        <v>0</v>
      </c>
      <c r="AO267" s="60">
        <f>IF(U267&gt;0,G267*норми!$P$4,0)</f>
        <v>0</v>
      </c>
      <c r="AP267" s="60">
        <f>IF(U267="е.п.",ROUNDUP(G267*норми!$Q$4,0),0)</f>
        <v>0</v>
      </c>
      <c r="AQ267" s="60">
        <f>IF(U267="е.у.",ROUNDUP(G267*норми!$R$4,0),0)</f>
        <v>0</v>
      </c>
      <c r="AR267" s="113">
        <f>IF(R267="дп/др.(б)",ROUNDUP((F267*норми!$S$4)+(((норми!$S$10+норми!$S$11)*норми!$S$9)*F267),0),0)</f>
        <v>0</v>
      </c>
      <c r="AS267" s="60">
        <f>IF(S267="аб",ROUNDUP((норми!$T$4*G267)+(норми!$S$11*(норми!$T$9*F267)),0),0)</f>
        <v>0</v>
      </c>
      <c r="AT267" s="113">
        <f>IF(R267="дп/др.(м)",ROUNDUP((F267*норми!$U$4)+(((норми!$U$10+норми!$U$11)*норми!$U$9)*F267),0),0)</f>
        <v>0</v>
      </c>
      <c r="AU267" s="60">
        <f>IF(S267="ам",ROUNDUP((норми!$V$4*G267)+(норми!$U$11*(норми!$V$9*F267)),0),0)</f>
        <v>0</v>
      </c>
      <c r="AV267" s="43"/>
      <c r="AW267" s="60" t="str">
        <f t="shared" si="46"/>
        <v/>
      </c>
      <c r="AX267" s="43"/>
      <c r="AY267" s="60" t="str">
        <f>IF(P267&gt;0,IF(AX267="+",(норми!$X$4)*(P267*G267),""),"")</f>
        <v/>
      </c>
      <c r="AZ267" s="43"/>
      <c r="BA267" s="60" t="str">
        <f>IF(P267&gt;0,IF(AZ267="+",(норми!$X$4)*(P267*G267),""),"")</f>
        <v/>
      </c>
      <c r="BB267" s="43"/>
      <c r="BC267" s="60" t="str">
        <f>IF(P267&gt;0,IF(BB267="+",(норми!$Z$4)*(P267*F267),""),"")</f>
        <v/>
      </c>
      <c r="BD267" s="61"/>
      <c r="BE267" s="60">
        <f t="shared" si="53"/>
        <v>0</v>
      </c>
      <c r="BF267" s="44">
        <f t="shared" si="54"/>
        <v>0</v>
      </c>
    </row>
    <row r="268" spans="1:58" hidden="1" outlineLevel="1" x14ac:dyDescent="0.2">
      <c r="A268" s="33">
        <v>44</v>
      </c>
      <c r="B268" s="21"/>
      <c r="C268" s="21"/>
      <c r="D268" s="48"/>
      <c r="E268" s="21"/>
      <c r="F268" s="21"/>
      <c r="G268" s="21"/>
      <c r="H268" s="21"/>
      <c r="I268" s="21"/>
      <c r="J268" s="20"/>
      <c r="K268" s="22"/>
      <c r="L268" s="22"/>
      <c r="M268" s="22"/>
      <c r="N268" s="22"/>
      <c r="O268" s="22"/>
      <c r="P268" s="21"/>
      <c r="Q268" s="22"/>
      <c r="R268" s="22"/>
      <c r="S268" s="22"/>
      <c r="T268" s="22"/>
      <c r="U268" s="22"/>
      <c r="V268" s="22"/>
      <c r="W268" s="22"/>
      <c r="X268" s="48"/>
      <c r="Y268" s="23"/>
      <c r="Z268" s="59">
        <f t="shared" si="49"/>
        <v>0</v>
      </c>
      <c r="AA268" s="60">
        <f t="shared" si="50"/>
        <v>0</v>
      </c>
      <c r="AB268" s="60">
        <f t="shared" si="51"/>
        <v>0</v>
      </c>
      <c r="AC268" s="60">
        <f t="shared" si="52"/>
        <v>0</v>
      </c>
      <c r="AD268" s="60">
        <f>IF(D268&lt;=4,O268+((O268*(норми!$E$6))/100),O268+((O268*(норми!$E$7))/100))</f>
        <v>0</v>
      </c>
      <c r="AE268" s="113">
        <f>IFERROR(IF(P268&gt;0,0,ROUNDUP(норми!$F$4*G268,0)),"")</f>
        <v>0</v>
      </c>
      <c r="AF268" s="61"/>
      <c r="AG268" s="61"/>
      <c r="AH268" s="61"/>
      <c r="AI268" s="60">
        <f>IF(X268&gt;0,(X268*(норми!$J$4*F268)),0)</f>
        <v>0</v>
      </c>
      <c r="AJ268" s="60">
        <f>IF(V268="фах",норми!$K$4*F268,0)</f>
        <v>0</v>
      </c>
      <c r="AK268" s="60">
        <f>IF(V268="заг",норми!$L$4*F268,0)</f>
        <v>0</v>
      </c>
      <c r="AL268" s="60">
        <f>IF(W268="фах",норми!$M$4*F268,0)</f>
        <v>0</v>
      </c>
      <c r="AM268" s="60">
        <f>IF(W268="заг",норми!$N$4*F268,0)</f>
        <v>0</v>
      </c>
      <c r="AN268" s="60">
        <f>IF(T268&gt;0,G268*норми!$O$4,0)</f>
        <v>0</v>
      </c>
      <c r="AO268" s="60">
        <f>IF(U268&gt;0,G268*норми!$P$4,0)</f>
        <v>0</v>
      </c>
      <c r="AP268" s="60">
        <f>IF(U268="е.п.",ROUNDUP(G268*норми!$Q$4,0),0)</f>
        <v>0</v>
      </c>
      <c r="AQ268" s="60">
        <f>IF(U268="е.у.",ROUNDUP(G268*норми!$R$4,0),0)</f>
        <v>0</v>
      </c>
      <c r="AR268" s="113">
        <f>IF(R268="дп/др.(б)",ROUNDUP((F268*норми!$S$4)+(((норми!$S$10+норми!$S$11)*норми!$S$9)*F268),0),0)</f>
        <v>0</v>
      </c>
      <c r="AS268" s="60">
        <f>IF(S268="аб",ROUNDUP((норми!$T$4*G268)+(норми!$S$11*(норми!$T$9*F268)),0),0)</f>
        <v>0</v>
      </c>
      <c r="AT268" s="113">
        <f>IF(R268="дп/др.(м)",ROUNDUP((F268*норми!$U$4)+(((норми!$U$10+норми!$U$11)*норми!$U$9)*F268),0),0)</f>
        <v>0</v>
      </c>
      <c r="AU268" s="60">
        <f>IF(S268="ам",ROUNDUP((норми!$V$4*G268)+(норми!$U$11*(норми!$V$9*F268)),0),0)</f>
        <v>0</v>
      </c>
      <c r="AV268" s="43"/>
      <c r="AW268" s="60" t="str">
        <f t="shared" si="46"/>
        <v/>
      </c>
      <c r="AX268" s="43"/>
      <c r="AY268" s="60" t="str">
        <f>IF(P268&gt;0,IF(AX268="+",(норми!$X$4)*(P268*G268),""),"")</f>
        <v/>
      </c>
      <c r="AZ268" s="43"/>
      <c r="BA268" s="60" t="str">
        <f>IF(P268&gt;0,IF(AZ268="+",(норми!$X$4)*(P268*G268),""),"")</f>
        <v/>
      </c>
      <c r="BB268" s="43"/>
      <c r="BC268" s="60" t="str">
        <f>IF(P268&gt;0,IF(BB268="+",(норми!$Z$4)*(P268*F268),""),"")</f>
        <v/>
      </c>
      <c r="BD268" s="61"/>
      <c r="BE268" s="60">
        <f t="shared" si="53"/>
        <v>0</v>
      </c>
      <c r="BF268" s="44">
        <f t="shared" si="54"/>
        <v>0</v>
      </c>
    </row>
    <row r="269" spans="1:58" hidden="1" outlineLevel="1" x14ac:dyDescent="0.2">
      <c r="A269" s="33">
        <v>45</v>
      </c>
      <c r="B269" s="21"/>
      <c r="C269" s="21"/>
      <c r="D269" s="48"/>
      <c r="E269" s="21"/>
      <c r="F269" s="21"/>
      <c r="G269" s="21"/>
      <c r="H269" s="21"/>
      <c r="I269" s="21"/>
      <c r="J269" s="20"/>
      <c r="K269" s="22"/>
      <c r="L269" s="22"/>
      <c r="M269" s="22"/>
      <c r="N269" s="22"/>
      <c r="O269" s="22"/>
      <c r="P269" s="21"/>
      <c r="Q269" s="22"/>
      <c r="R269" s="22"/>
      <c r="S269" s="22"/>
      <c r="T269" s="22"/>
      <c r="U269" s="22"/>
      <c r="V269" s="22"/>
      <c r="W269" s="22"/>
      <c r="X269" s="48"/>
      <c r="Y269" s="23"/>
      <c r="Z269" s="59">
        <f t="shared" si="49"/>
        <v>0</v>
      </c>
      <c r="AA269" s="60">
        <f t="shared" si="50"/>
        <v>0</v>
      </c>
      <c r="AB269" s="60">
        <f t="shared" si="51"/>
        <v>0</v>
      </c>
      <c r="AC269" s="60">
        <f t="shared" si="52"/>
        <v>0</v>
      </c>
      <c r="AD269" s="60">
        <f>IF(D269&lt;=4,O269+((O269*(норми!$E$6))/100),O269+((O269*(норми!$E$7))/100))</f>
        <v>0</v>
      </c>
      <c r="AE269" s="113">
        <f>IFERROR(IF(P269&gt;0,0,ROUNDUP(норми!$F$4*G269,0)),"")</f>
        <v>0</v>
      </c>
      <c r="AF269" s="61"/>
      <c r="AG269" s="61"/>
      <c r="AH269" s="61"/>
      <c r="AI269" s="60">
        <f>IF(X269&gt;0,(X269*(норми!$J$4*F269)),0)</f>
        <v>0</v>
      </c>
      <c r="AJ269" s="60">
        <f>IF(V269="фах",норми!$K$4*F269,0)</f>
        <v>0</v>
      </c>
      <c r="AK269" s="60">
        <f>IF(V269="заг",норми!$L$4*F269,0)</f>
        <v>0</v>
      </c>
      <c r="AL269" s="60">
        <f>IF(W269="фах",норми!$M$4*F269,0)</f>
        <v>0</v>
      </c>
      <c r="AM269" s="60">
        <f>IF(W269="заг",норми!$N$4*F269,0)</f>
        <v>0</v>
      </c>
      <c r="AN269" s="60">
        <f>IF(T269&gt;0,G269*норми!$O$4,0)</f>
        <v>0</v>
      </c>
      <c r="AO269" s="60">
        <f>IF(U269&gt;0,G269*норми!$P$4,0)</f>
        <v>0</v>
      </c>
      <c r="AP269" s="60">
        <f>IF(U269="е.п.",ROUNDUP(G269*норми!$Q$4,0),0)</f>
        <v>0</v>
      </c>
      <c r="AQ269" s="60">
        <f>IF(U269="е.у.",ROUNDUP(G269*норми!$R$4,0),0)</f>
        <v>0</v>
      </c>
      <c r="AR269" s="113">
        <f>IF(R269="дп/др.(б)",ROUNDUP((F269*норми!$S$4)+(((норми!$S$10+норми!$S$11)*норми!$S$9)*F269),0),0)</f>
        <v>0</v>
      </c>
      <c r="AS269" s="60">
        <f>IF(S269="аб",ROUNDUP((норми!$T$4*G269)+(норми!$S$11*(норми!$T$9*F269)),0),0)</f>
        <v>0</v>
      </c>
      <c r="AT269" s="113">
        <f>IF(R269="дп/др.(м)",ROUNDUP((F269*норми!$U$4)+(((норми!$U$10+норми!$U$11)*норми!$U$9)*F269),0),0)</f>
        <v>0</v>
      </c>
      <c r="AU269" s="60">
        <f>IF(S269="ам",ROUNDUP((норми!$V$4*G269)+(норми!$U$11*(норми!$V$9*F269)),0),0)</f>
        <v>0</v>
      </c>
      <c r="AV269" s="43"/>
      <c r="AW269" s="60" t="str">
        <f t="shared" si="46"/>
        <v/>
      </c>
      <c r="AX269" s="43"/>
      <c r="AY269" s="60" t="str">
        <f>IF(P269&gt;0,IF(AX269="+",(норми!$X$4)*(P269*G269),""),"")</f>
        <v/>
      </c>
      <c r="AZ269" s="43"/>
      <c r="BA269" s="60" t="str">
        <f>IF(P269&gt;0,IF(AZ269="+",(норми!$X$4)*(P269*G269),""),"")</f>
        <v/>
      </c>
      <c r="BB269" s="43"/>
      <c r="BC269" s="60" t="str">
        <f>IF(P269&gt;0,IF(BB269="+",(норми!$Z$4)*(P269*F269),""),"")</f>
        <v/>
      </c>
      <c r="BD269" s="61"/>
      <c r="BE269" s="60">
        <f t="shared" si="53"/>
        <v>0</v>
      </c>
      <c r="BF269" s="44">
        <f t="shared" si="54"/>
        <v>0</v>
      </c>
    </row>
    <row r="270" spans="1:58" hidden="1" outlineLevel="1" x14ac:dyDescent="0.2">
      <c r="A270" s="33">
        <v>46</v>
      </c>
      <c r="B270" s="21"/>
      <c r="C270" s="21"/>
      <c r="D270" s="48"/>
      <c r="E270" s="21"/>
      <c r="F270" s="21"/>
      <c r="G270" s="21"/>
      <c r="H270" s="21"/>
      <c r="I270" s="21"/>
      <c r="J270" s="20"/>
      <c r="K270" s="22"/>
      <c r="L270" s="22"/>
      <c r="M270" s="22"/>
      <c r="N270" s="22"/>
      <c r="O270" s="22"/>
      <c r="P270" s="21"/>
      <c r="Q270" s="22"/>
      <c r="R270" s="22"/>
      <c r="S270" s="22"/>
      <c r="T270" s="22"/>
      <c r="U270" s="22"/>
      <c r="V270" s="22"/>
      <c r="W270" s="22"/>
      <c r="X270" s="48"/>
      <c r="Y270" s="23"/>
      <c r="Z270" s="59">
        <f t="shared" si="49"/>
        <v>0</v>
      </c>
      <c r="AA270" s="60">
        <f t="shared" si="50"/>
        <v>0</v>
      </c>
      <c r="AB270" s="60">
        <f t="shared" si="51"/>
        <v>0</v>
      </c>
      <c r="AC270" s="60">
        <f t="shared" si="52"/>
        <v>0</v>
      </c>
      <c r="AD270" s="60">
        <f>IF(D270&lt;=4,O270+((O270*(норми!$E$6))/100),O270+((O270*(норми!$E$7))/100))</f>
        <v>0</v>
      </c>
      <c r="AE270" s="113">
        <f>IFERROR(IF(P270&gt;0,0,ROUNDUP(норми!$F$4*G270,0)),"")</f>
        <v>0</v>
      </c>
      <c r="AF270" s="61"/>
      <c r="AG270" s="61"/>
      <c r="AH270" s="61"/>
      <c r="AI270" s="60">
        <f>IF(X270&gt;0,(X270*(норми!$J$4*F270)),0)</f>
        <v>0</v>
      </c>
      <c r="AJ270" s="60">
        <f>IF(V270="фах",норми!$K$4*F270,0)</f>
        <v>0</v>
      </c>
      <c r="AK270" s="60">
        <f>IF(V270="заг",норми!$L$4*F270,0)</f>
        <v>0</v>
      </c>
      <c r="AL270" s="60">
        <f>IF(W270="фах",норми!$M$4*F270,0)</f>
        <v>0</v>
      </c>
      <c r="AM270" s="60">
        <f>IF(W270="заг",норми!$N$4*F270,0)</f>
        <v>0</v>
      </c>
      <c r="AN270" s="60">
        <f>IF(T270&gt;0,G270*норми!$O$4,0)</f>
        <v>0</v>
      </c>
      <c r="AO270" s="60">
        <f>IF(U270&gt;0,G270*норми!$P$4,0)</f>
        <v>0</v>
      </c>
      <c r="AP270" s="60">
        <f>IF(U270="е.п.",ROUNDUP(G270*норми!$Q$4,0),0)</f>
        <v>0</v>
      </c>
      <c r="AQ270" s="60">
        <f>IF(U270="е.у.",ROUNDUP(G270*норми!$R$4,0),0)</f>
        <v>0</v>
      </c>
      <c r="AR270" s="113">
        <f>IF(R270="дп/др.(б)",ROUNDUP((F270*норми!$S$4)+(((норми!$S$10+норми!$S$11)*норми!$S$9)*F270),0),0)</f>
        <v>0</v>
      </c>
      <c r="AS270" s="60">
        <f>IF(S270="аб",ROUNDUP((норми!$T$4*G270)+(норми!$S$11*(норми!$T$9*F270)),0),0)</f>
        <v>0</v>
      </c>
      <c r="AT270" s="113">
        <f>IF(R270="дп/др.(м)",ROUNDUP((F270*норми!$U$4)+(((норми!$U$10+норми!$U$11)*норми!$U$9)*F270),0),0)</f>
        <v>0</v>
      </c>
      <c r="AU270" s="60">
        <f>IF(S270="ам",ROUNDUP((норми!$V$4*G270)+(норми!$U$11*(норми!$V$9*F270)),0),0)</f>
        <v>0</v>
      </c>
      <c r="AV270" s="43"/>
      <c r="AW270" s="60" t="str">
        <f t="shared" si="46"/>
        <v/>
      </c>
      <c r="AX270" s="43"/>
      <c r="AY270" s="60" t="str">
        <f>IF(P270&gt;0,IF(AX270="+",(норми!$X$4)*(P270*G270),""),"")</f>
        <v/>
      </c>
      <c r="AZ270" s="43"/>
      <c r="BA270" s="60" t="str">
        <f>IF(P270&gt;0,IF(AZ270="+",(норми!$X$4)*(P270*G270),""),"")</f>
        <v/>
      </c>
      <c r="BB270" s="43"/>
      <c r="BC270" s="60" t="str">
        <f>IF(P270&gt;0,IF(BB270="+",(норми!$Z$4)*(P270*F270),""),"")</f>
        <v/>
      </c>
      <c r="BD270" s="61"/>
      <c r="BE270" s="60">
        <f t="shared" si="53"/>
        <v>0</v>
      </c>
      <c r="BF270" s="44">
        <f t="shared" si="54"/>
        <v>0</v>
      </c>
    </row>
    <row r="271" spans="1:58" hidden="1" outlineLevel="1" x14ac:dyDescent="0.2">
      <c r="A271" s="33">
        <v>47</v>
      </c>
      <c r="B271" s="21"/>
      <c r="C271" s="21"/>
      <c r="D271" s="48"/>
      <c r="E271" s="21"/>
      <c r="F271" s="21"/>
      <c r="G271" s="21"/>
      <c r="H271" s="21"/>
      <c r="I271" s="21"/>
      <c r="J271" s="20"/>
      <c r="K271" s="22"/>
      <c r="L271" s="22"/>
      <c r="M271" s="22"/>
      <c r="N271" s="22"/>
      <c r="O271" s="22"/>
      <c r="P271" s="21"/>
      <c r="Q271" s="22"/>
      <c r="R271" s="22"/>
      <c r="S271" s="22"/>
      <c r="T271" s="22"/>
      <c r="U271" s="22"/>
      <c r="V271" s="22"/>
      <c r="W271" s="22"/>
      <c r="X271" s="48"/>
      <c r="Y271" s="23"/>
      <c r="Z271" s="59">
        <f t="shared" si="49"/>
        <v>0</v>
      </c>
      <c r="AA271" s="60">
        <f t="shared" si="50"/>
        <v>0</v>
      </c>
      <c r="AB271" s="60">
        <f t="shared" si="51"/>
        <v>0</v>
      </c>
      <c r="AC271" s="60">
        <f t="shared" si="52"/>
        <v>0</v>
      </c>
      <c r="AD271" s="60">
        <f>IF(D271&lt;=4,O271+((O271*(норми!$E$6))/100),O271+((O271*(норми!$E$7))/100))</f>
        <v>0</v>
      </c>
      <c r="AE271" s="113">
        <f>IFERROR(IF(P271&gt;0,0,ROUNDUP(норми!$F$4*G271,0)),"")</f>
        <v>0</v>
      </c>
      <c r="AF271" s="61"/>
      <c r="AG271" s="61"/>
      <c r="AH271" s="61"/>
      <c r="AI271" s="60">
        <f>IF(X271&gt;0,(X271*(норми!$J$4*F271)),0)</f>
        <v>0</v>
      </c>
      <c r="AJ271" s="60">
        <f>IF(V271="фах",норми!$K$4*F271,0)</f>
        <v>0</v>
      </c>
      <c r="AK271" s="60">
        <f>IF(V271="заг",норми!$L$4*F271,0)</f>
        <v>0</v>
      </c>
      <c r="AL271" s="60">
        <f>IF(W271="фах",норми!$M$4*F271,0)</f>
        <v>0</v>
      </c>
      <c r="AM271" s="60">
        <f>IF(W271="заг",норми!$N$4*F271,0)</f>
        <v>0</v>
      </c>
      <c r="AN271" s="60">
        <f>IF(T271&gt;0,G271*норми!$O$4,0)</f>
        <v>0</v>
      </c>
      <c r="AO271" s="60">
        <f>IF(U271&gt;0,G271*норми!$P$4,0)</f>
        <v>0</v>
      </c>
      <c r="AP271" s="60">
        <f>IF(U271="е.п.",ROUNDUP(G271*норми!$Q$4,0),0)</f>
        <v>0</v>
      </c>
      <c r="AQ271" s="60">
        <f>IF(U271="е.у.",ROUNDUP(G271*норми!$R$4,0),0)</f>
        <v>0</v>
      </c>
      <c r="AR271" s="113">
        <f>IF(R271="дп/др.(б)",ROUNDUP((F271*норми!$S$4)+(((норми!$S$10+норми!$S$11)*норми!$S$9)*F271),0),0)</f>
        <v>0</v>
      </c>
      <c r="AS271" s="60">
        <f>IF(S271="аб",ROUNDUP((норми!$T$4*G271)+(норми!$S$11*(норми!$T$9*F271)),0),0)</f>
        <v>0</v>
      </c>
      <c r="AT271" s="113">
        <f>IF(R271="дп/др.(м)",ROUNDUP((F271*норми!$U$4)+(((норми!$U$10+норми!$U$11)*норми!$U$9)*F271),0),0)</f>
        <v>0</v>
      </c>
      <c r="AU271" s="60">
        <f>IF(S271="ам",ROUNDUP((норми!$V$4*G271)+(норми!$U$11*(норми!$V$9*F271)),0),0)</f>
        <v>0</v>
      </c>
      <c r="AV271" s="43"/>
      <c r="AW271" s="60" t="str">
        <f t="shared" si="46"/>
        <v/>
      </c>
      <c r="AX271" s="43"/>
      <c r="AY271" s="60" t="str">
        <f>IF(P271&gt;0,IF(AX271="+",(норми!$X$4)*(P271*G271),""),"")</f>
        <v/>
      </c>
      <c r="AZ271" s="43"/>
      <c r="BA271" s="60" t="str">
        <f>IF(P271&gt;0,IF(AZ271="+",(норми!$X$4)*(P271*G271),""),"")</f>
        <v/>
      </c>
      <c r="BB271" s="43"/>
      <c r="BC271" s="60" t="str">
        <f>IF(P271&gt;0,IF(BB271="+",(норми!$Z$4)*(P271*F271),""),"")</f>
        <v/>
      </c>
      <c r="BD271" s="61"/>
      <c r="BE271" s="60">
        <f t="shared" si="53"/>
        <v>0</v>
      </c>
      <c r="BF271" s="44">
        <f t="shared" si="54"/>
        <v>0</v>
      </c>
    </row>
    <row r="272" spans="1:58" hidden="1" outlineLevel="1" x14ac:dyDescent="0.2">
      <c r="A272" s="33">
        <v>48</v>
      </c>
      <c r="B272" s="21"/>
      <c r="C272" s="21"/>
      <c r="D272" s="48"/>
      <c r="E272" s="21"/>
      <c r="F272" s="21"/>
      <c r="G272" s="21"/>
      <c r="H272" s="21"/>
      <c r="I272" s="21"/>
      <c r="J272" s="20"/>
      <c r="K272" s="22"/>
      <c r="L272" s="22"/>
      <c r="M272" s="22"/>
      <c r="N272" s="22"/>
      <c r="O272" s="22"/>
      <c r="P272" s="21"/>
      <c r="Q272" s="22"/>
      <c r="R272" s="22"/>
      <c r="S272" s="22"/>
      <c r="T272" s="22"/>
      <c r="U272" s="22"/>
      <c r="V272" s="22"/>
      <c r="W272" s="22"/>
      <c r="X272" s="48"/>
      <c r="Y272" s="23"/>
      <c r="Z272" s="59">
        <f t="shared" si="49"/>
        <v>0</v>
      </c>
      <c r="AA272" s="60">
        <f t="shared" si="50"/>
        <v>0</v>
      </c>
      <c r="AB272" s="60">
        <f t="shared" si="51"/>
        <v>0</v>
      </c>
      <c r="AC272" s="60">
        <f t="shared" si="52"/>
        <v>0</v>
      </c>
      <c r="AD272" s="60">
        <f>IF(D272&lt;=4,O272+((O272*(норми!$E$6))/100),O272+((O272*(норми!$E$7))/100))</f>
        <v>0</v>
      </c>
      <c r="AE272" s="113">
        <f>IFERROR(IF(P272&gt;0,0,ROUNDUP(норми!$F$4*G272,0)),"")</f>
        <v>0</v>
      </c>
      <c r="AF272" s="61"/>
      <c r="AG272" s="61"/>
      <c r="AH272" s="61"/>
      <c r="AI272" s="60">
        <f>IF(X272&gt;0,(X272*(норми!$J$4*F272)),0)</f>
        <v>0</v>
      </c>
      <c r="AJ272" s="60">
        <f>IF(V272="фах",норми!$K$4*F272,0)</f>
        <v>0</v>
      </c>
      <c r="AK272" s="60">
        <f>IF(V272="заг",норми!$L$4*F272,0)</f>
        <v>0</v>
      </c>
      <c r="AL272" s="60">
        <f>IF(W272="фах",норми!$M$4*F272,0)</f>
        <v>0</v>
      </c>
      <c r="AM272" s="60">
        <f>IF(W272="заг",норми!$N$4*F272,0)</f>
        <v>0</v>
      </c>
      <c r="AN272" s="60">
        <f>IF(T272&gt;0,G272*норми!$O$4,0)</f>
        <v>0</v>
      </c>
      <c r="AO272" s="60">
        <f>IF(U272&gt;0,G272*норми!$P$4,0)</f>
        <v>0</v>
      </c>
      <c r="AP272" s="60">
        <f>IF(U272="е.п.",ROUNDUP(G272*норми!$Q$4,0),0)</f>
        <v>0</v>
      </c>
      <c r="AQ272" s="60">
        <f>IF(U272="е.у.",ROUNDUP(G272*норми!$R$4,0),0)</f>
        <v>0</v>
      </c>
      <c r="AR272" s="113">
        <f>IF(R272="дп/др.(б)",ROUNDUP((F272*норми!$S$4)+(((норми!$S$10+норми!$S$11)*норми!$S$9)*F272),0),0)</f>
        <v>0</v>
      </c>
      <c r="AS272" s="60">
        <f>IF(S272="аб",ROUNDUP((норми!$T$4*G272)+(норми!$S$11*(норми!$T$9*F272)),0),0)</f>
        <v>0</v>
      </c>
      <c r="AT272" s="113">
        <f>IF(R272="дп/др.(м)",ROUNDUP((F272*норми!$U$4)+(((норми!$U$10+норми!$U$11)*норми!$U$9)*F272),0),0)</f>
        <v>0</v>
      </c>
      <c r="AU272" s="60">
        <f>IF(S272="ам",ROUNDUP((норми!$V$4*G272)+(норми!$U$11*(норми!$V$9*F272)),0),0)</f>
        <v>0</v>
      </c>
      <c r="AV272" s="43"/>
      <c r="AW272" s="60" t="str">
        <f t="shared" si="46"/>
        <v/>
      </c>
      <c r="AX272" s="43"/>
      <c r="AY272" s="60" t="str">
        <f>IF(P272&gt;0,IF(AX272="+",(норми!$X$4)*(P272*G272),""),"")</f>
        <v/>
      </c>
      <c r="AZ272" s="43"/>
      <c r="BA272" s="60" t="str">
        <f>IF(P272&gt;0,IF(AZ272="+",(норми!$X$4)*(P272*G272),""),"")</f>
        <v/>
      </c>
      <c r="BB272" s="43"/>
      <c r="BC272" s="60" t="str">
        <f>IF(P272&gt;0,IF(BB272="+",(норми!$Z$4)*(P272*F272),""),"")</f>
        <v/>
      </c>
      <c r="BD272" s="61"/>
      <c r="BE272" s="60">
        <f t="shared" si="53"/>
        <v>0</v>
      </c>
      <c r="BF272" s="44">
        <f t="shared" si="54"/>
        <v>0</v>
      </c>
    </row>
    <row r="273" spans="1:58" hidden="1" outlineLevel="1" x14ac:dyDescent="0.2">
      <c r="A273" s="33">
        <v>49</v>
      </c>
      <c r="B273" s="21"/>
      <c r="C273" s="21"/>
      <c r="D273" s="48"/>
      <c r="E273" s="21"/>
      <c r="F273" s="21"/>
      <c r="G273" s="21"/>
      <c r="H273" s="21"/>
      <c r="I273" s="21"/>
      <c r="J273" s="20"/>
      <c r="K273" s="22"/>
      <c r="L273" s="22"/>
      <c r="M273" s="22"/>
      <c r="N273" s="22"/>
      <c r="O273" s="22"/>
      <c r="P273" s="21"/>
      <c r="Q273" s="22"/>
      <c r="R273" s="22"/>
      <c r="S273" s="22"/>
      <c r="T273" s="22"/>
      <c r="U273" s="22"/>
      <c r="V273" s="22"/>
      <c r="W273" s="22"/>
      <c r="X273" s="48"/>
      <c r="Y273" s="23"/>
      <c r="Z273" s="59">
        <f t="shared" si="49"/>
        <v>0</v>
      </c>
      <c r="AA273" s="60">
        <f t="shared" si="50"/>
        <v>0</v>
      </c>
      <c r="AB273" s="60">
        <f t="shared" si="51"/>
        <v>0</v>
      </c>
      <c r="AC273" s="60">
        <f t="shared" si="52"/>
        <v>0</v>
      </c>
      <c r="AD273" s="60">
        <f>IF(D273&lt;=4,O273+((O273*(норми!$E$6))/100),O273+((O273*(норми!$E$7))/100))</f>
        <v>0</v>
      </c>
      <c r="AE273" s="113">
        <f>IFERROR(IF(P273&gt;0,0,ROUNDUP(норми!$F$4*G273,0)),"")</f>
        <v>0</v>
      </c>
      <c r="AF273" s="61"/>
      <c r="AG273" s="61"/>
      <c r="AH273" s="61"/>
      <c r="AI273" s="60">
        <f>IF(X273&gt;0,(X273*(норми!$J$4*F273)),0)</f>
        <v>0</v>
      </c>
      <c r="AJ273" s="60">
        <f>IF(V273="фах",норми!$K$4*F273,0)</f>
        <v>0</v>
      </c>
      <c r="AK273" s="60">
        <f>IF(V273="заг",норми!$L$4*F273,0)</f>
        <v>0</v>
      </c>
      <c r="AL273" s="60">
        <f>IF(W273="фах",норми!$M$4*F273,0)</f>
        <v>0</v>
      </c>
      <c r="AM273" s="60">
        <f>IF(W273="заг",норми!$N$4*F273,0)</f>
        <v>0</v>
      </c>
      <c r="AN273" s="60">
        <f>IF(T273&gt;0,G273*норми!$O$4,0)</f>
        <v>0</v>
      </c>
      <c r="AO273" s="60">
        <f>IF(U273&gt;0,G273*норми!$P$4,0)</f>
        <v>0</v>
      </c>
      <c r="AP273" s="60">
        <f>IF(U273="е.п.",ROUNDUP(G273*норми!$Q$4,0),0)</f>
        <v>0</v>
      </c>
      <c r="AQ273" s="60">
        <f>IF(U273="е.у.",ROUNDUP(G273*норми!$R$4,0),0)</f>
        <v>0</v>
      </c>
      <c r="AR273" s="113">
        <f>IF(R273="дп/др.(б)",ROUNDUP((F273*норми!$S$4)+(((норми!$S$10+норми!$S$11)*норми!$S$9)*F273),0),0)</f>
        <v>0</v>
      </c>
      <c r="AS273" s="60">
        <f>IF(S273="аб",ROUNDUP((норми!$T$4*G273)+(норми!$S$11*(норми!$T$9*F273)),0),0)</f>
        <v>0</v>
      </c>
      <c r="AT273" s="113">
        <f>IF(R273="дп/др.(м)",ROUNDUP((F273*норми!$U$4)+(((норми!$U$10+норми!$U$11)*норми!$U$9)*F273),0),0)</f>
        <v>0</v>
      </c>
      <c r="AU273" s="60">
        <f>IF(S273="ам",ROUNDUP((норми!$V$4*G273)+(норми!$U$11*(норми!$V$9*F273)),0),0)</f>
        <v>0</v>
      </c>
      <c r="AV273" s="43"/>
      <c r="AW273" s="60" t="str">
        <f t="shared" si="46"/>
        <v/>
      </c>
      <c r="AX273" s="43"/>
      <c r="AY273" s="60" t="str">
        <f>IF(P273&gt;0,IF(AX273="+",(норми!$X$4)*(P273*G273),""),"")</f>
        <v/>
      </c>
      <c r="AZ273" s="43"/>
      <c r="BA273" s="60" t="str">
        <f>IF(P273&gt;0,IF(AZ273="+",(норми!$X$4)*(P273*G273),""),"")</f>
        <v/>
      </c>
      <c r="BB273" s="43"/>
      <c r="BC273" s="60" t="str">
        <f>IF(P273&gt;0,IF(BB273="+",(норми!$Z$4)*(P273*F273),""),"")</f>
        <v/>
      </c>
      <c r="BD273" s="61"/>
      <c r="BE273" s="60">
        <f t="shared" si="53"/>
        <v>0</v>
      </c>
      <c r="BF273" s="44">
        <f t="shared" si="54"/>
        <v>0</v>
      </c>
    </row>
    <row r="274" spans="1:58" hidden="1" outlineLevel="1" x14ac:dyDescent="0.2">
      <c r="A274" s="33">
        <v>50</v>
      </c>
      <c r="B274" s="21"/>
      <c r="C274" s="21"/>
      <c r="D274" s="48"/>
      <c r="E274" s="21"/>
      <c r="F274" s="21"/>
      <c r="G274" s="21"/>
      <c r="H274" s="21"/>
      <c r="I274" s="21"/>
      <c r="J274" s="20"/>
      <c r="K274" s="22"/>
      <c r="L274" s="22"/>
      <c r="M274" s="22"/>
      <c r="N274" s="22"/>
      <c r="O274" s="22"/>
      <c r="P274" s="21"/>
      <c r="Q274" s="22"/>
      <c r="R274" s="22"/>
      <c r="S274" s="22"/>
      <c r="T274" s="22"/>
      <c r="U274" s="22"/>
      <c r="V274" s="22"/>
      <c r="W274" s="22"/>
      <c r="X274" s="48"/>
      <c r="Y274" s="23"/>
      <c r="Z274" s="59">
        <f t="shared" si="49"/>
        <v>0</v>
      </c>
      <c r="AA274" s="60">
        <f t="shared" si="50"/>
        <v>0</v>
      </c>
      <c r="AB274" s="60">
        <f t="shared" si="51"/>
        <v>0</v>
      </c>
      <c r="AC274" s="60">
        <f t="shared" si="52"/>
        <v>0</v>
      </c>
      <c r="AD274" s="60">
        <f>IF(D274&lt;=4,O274+((O274*(норми!$E$6))/100),O274+((O274*(норми!$E$7))/100))</f>
        <v>0</v>
      </c>
      <c r="AE274" s="113">
        <f>IFERROR(IF(P274&gt;0,0,ROUNDUP(норми!$F$4*G274,0)),"")</f>
        <v>0</v>
      </c>
      <c r="AF274" s="61"/>
      <c r="AG274" s="61"/>
      <c r="AH274" s="61"/>
      <c r="AI274" s="60">
        <f>IF(X274&gt;0,(X274*(норми!$J$4*F274)),0)</f>
        <v>0</v>
      </c>
      <c r="AJ274" s="60">
        <f>IF(V274="фах",норми!$K$4*F274,0)</f>
        <v>0</v>
      </c>
      <c r="AK274" s="60">
        <f>IF(V274="заг",норми!$L$4*F274,0)</f>
        <v>0</v>
      </c>
      <c r="AL274" s="60">
        <f>IF(W274="фах",норми!$M$4*F274,0)</f>
        <v>0</v>
      </c>
      <c r="AM274" s="60">
        <f>IF(W274="заг",норми!$N$4*F274,0)</f>
        <v>0</v>
      </c>
      <c r="AN274" s="60">
        <f>IF(T274&gt;0,G274*норми!$O$4,0)</f>
        <v>0</v>
      </c>
      <c r="AO274" s="60">
        <f>IF(U274&gt;0,G274*норми!$P$4,0)</f>
        <v>0</v>
      </c>
      <c r="AP274" s="60">
        <f>IF(U274="е.п.",ROUNDUP(G274*норми!$Q$4,0),0)</f>
        <v>0</v>
      </c>
      <c r="AQ274" s="60">
        <f>IF(U274="е.у.",ROUNDUP(G274*норми!$R$4,0),0)</f>
        <v>0</v>
      </c>
      <c r="AR274" s="113">
        <f>IF(R274="дп/др.(б)",ROUNDUP((F274*норми!$S$4)+(((норми!$S$10+норми!$S$11)*норми!$S$9)*F274),0),0)</f>
        <v>0</v>
      </c>
      <c r="AS274" s="60">
        <f>IF(S274="аб",ROUNDUP((норми!$T$4*G274)+(норми!$S$11*(норми!$T$9*F274)),0),0)</f>
        <v>0</v>
      </c>
      <c r="AT274" s="113">
        <f>IF(R274="дп/др.(м)",ROUNDUP((F274*норми!$U$4)+(((норми!$U$10+норми!$U$11)*норми!$U$9)*F274),0),0)</f>
        <v>0</v>
      </c>
      <c r="AU274" s="60">
        <f>IF(S274="ам",ROUNDUP((норми!$V$4*G274)+(норми!$U$11*(норми!$V$9*F274)),0),0)</f>
        <v>0</v>
      </c>
      <c r="AV274" s="43"/>
      <c r="AW274" s="60" t="str">
        <f t="shared" si="46"/>
        <v/>
      </c>
      <c r="AX274" s="43"/>
      <c r="AY274" s="60" t="str">
        <f>IF(P274&gt;0,IF(AX274="+",(норми!$X$4)*(P274*G274),""),"")</f>
        <v/>
      </c>
      <c r="AZ274" s="43"/>
      <c r="BA274" s="60" t="str">
        <f>IF(P274&gt;0,IF(AZ274="+",(норми!$X$4)*(P274*G274),""),"")</f>
        <v/>
      </c>
      <c r="BB274" s="43"/>
      <c r="BC274" s="60" t="str">
        <f>IF(P274&gt;0,IF(BB274="+",(норми!$Z$4)*(P274*F274),""),"")</f>
        <v/>
      </c>
      <c r="BD274" s="61"/>
      <c r="BE274" s="60">
        <f t="shared" si="53"/>
        <v>0</v>
      </c>
      <c r="BF274" s="44">
        <f t="shared" si="54"/>
        <v>0</v>
      </c>
    </row>
    <row r="275" spans="1:58" hidden="1" outlineLevel="1" x14ac:dyDescent="0.2">
      <c r="A275" s="33">
        <v>51</v>
      </c>
      <c r="B275" s="21"/>
      <c r="C275" s="21"/>
      <c r="D275" s="48"/>
      <c r="E275" s="21"/>
      <c r="F275" s="21"/>
      <c r="G275" s="21"/>
      <c r="H275" s="21"/>
      <c r="I275" s="21"/>
      <c r="J275" s="20"/>
      <c r="K275" s="22"/>
      <c r="L275" s="22"/>
      <c r="M275" s="22"/>
      <c r="N275" s="22"/>
      <c r="O275" s="22"/>
      <c r="P275" s="21"/>
      <c r="Q275" s="22"/>
      <c r="R275" s="22"/>
      <c r="S275" s="22"/>
      <c r="T275" s="22"/>
      <c r="U275" s="22"/>
      <c r="V275" s="22"/>
      <c r="W275" s="22"/>
      <c r="X275" s="48"/>
      <c r="Y275" s="23"/>
      <c r="Z275" s="59">
        <f t="shared" si="49"/>
        <v>0</v>
      </c>
      <c r="AA275" s="60">
        <f t="shared" si="50"/>
        <v>0</v>
      </c>
      <c r="AB275" s="60">
        <f t="shared" si="51"/>
        <v>0</v>
      </c>
      <c r="AC275" s="60">
        <f t="shared" si="52"/>
        <v>0</v>
      </c>
      <c r="AD275" s="60">
        <f>IF(D275&lt;=4,O275+((O275*(норми!$E$6))/100),O275+((O275*(норми!$E$7))/100))</f>
        <v>0</v>
      </c>
      <c r="AE275" s="113">
        <f>IFERROR(IF(P275&gt;0,0,ROUNDUP(норми!$F$4*G275,0)),"")</f>
        <v>0</v>
      </c>
      <c r="AF275" s="61"/>
      <c r="AG275" s="61"/>
      <c r="AH275" s="61"/>
      <c r="AI275" s="60">
        <f>IF(X275&gt;0,(X275*(норми!$J$4*F275)),0)</f>
        <v>0</v>
      </c>
      <c r="AJ275" s="60">
        <f>IF(V275="фах",норми!$K$4*F275,0)</f>
        <v>0</v>
      </c>
      <c r="AK275" s="60">
        <f>IF(V275="заг",норми!$L$4*F275,0)</f>
        <v>0</v>
      </c>
      <c r="AL275" s="60">
        <f>IF(W275="фах",норми!$M$4*F275,0)</f>
        <v>0</v>
      </c>
      <c r="AM275" s="60">
        <f>IF(W275="заг",норми!$N$4*F275,0)</f>
        <v>0</v>
      </c>
      <c r="AN275" s="60">
        <f>IF(T275&gt;0,G275*норми!$O$4,0)</f>
        <v>0</v>
      </c>
      <c r="AO275" s="60">
        <f>IF(U275&gt;0,G275*норми!$P$4,0)</f>
        <v>0</v>
      </c>
      <c r="AP275" s="60">
        <f>IF(U275="е.п.",ROUNDUP(G275*норми!$Q$4,0),0)</f>
        <v>0</v>
      </c>
      <c r="AQ275" s="60">
        <f>IF(U275="е.у.",ROUNDUP(G275*норми!$R$4,0),0)</f>
        <v>0</v>
      </c>
      <c r="AR275" s="113">
        <f>IF(R275="дп/др.(б)",ROUNDUP((F275*норми!$S$4)+(((норми!$S$10+норми!$S$11)*норми!$S$9)*F275),0),0)</f>
        <v>0</v>
      </c>
      <c r="AS275" s="60">
        <f>IF(S275="аб",ROUNDUP((норми!$T$4*G275)+(норми!$S$11*(норми!$T$9*F275)),0),0)</f>
        <v>0</v>
      </c>
      <c r="AT275" s="113">
        <f>IF(R275="дп/др.(м)",ROUNDUP((F275*норми!$U$4)+(((норми!$U$10+норми!$U$11)*норми!$U$9)*F275),0),0)</f>
        <v>0</v>
      </c>
      <c r="AU275" s="60">
        <f>IF(S275="ам",ROUNDUP((норми!$V$4*G275)+(норми!$U$11*(норми!$V$9*F275)),0),0)</f>
        <v>0</v>
      </c>
      <c r="AV275" s="43"/>
      <c r="AW275" s="60" t="str">
        <f t="shared" si="46"/>
        <v/>
      </c>
      <c r="AX275" s="43"/>
      <c r="AY275" s="60" t="str">
        <f>IF(P275&gt;0,IF(AX275="+",(норми!$X$4)*(P275*G275),""),"")</f>
        <v/>
      </c>
      <c r="AZ275" s="43"/>
      <c r="BA275" s="60" t="str">
        <f>IF(P275&gt;0,IF(AZ275="+",(норми!$X$4)*(P275*G275),""),"")</f>
        <v/>
      </c>
      <c r="BB275" s="43"/>
      <c r="BC275" s="60" t="str">
        <f>IF(P275&gt;0,IF(BB275="+",(норми!$Z$4)*(P275*F275),""),"")</f>
        <v/>
      </c>
      <c r="BD275" s="61"/>
      <c r="BE275" s="60">
        <f t="shared" si="53"/>
        <v>0</v>
      </c>
      <c r="BF275" s="44">
        <f t="shared" si="54"/>
        <v>0</v>
      </c>
    </row>
    <row r="276" spans="1:58" hidden="1" outlineLevel="1" x14ac:dyDescent="0.2">
      <c r="A276" s="33">
        <v>52</v>
      </c>
      <c r="B276" s="21"/>
      <c r="C276" s="21"/>
      <c r="D276" s="48"/>
      <c r="E276" s="21"/>
      <c r="F276" s="21"/>
      <c r="G276" s="21"/>
      <c r="H276" s="21"/>
      <c r="I276" s="21"/>
      <c r="J276" s="20"/>
      <c r="K276" s="22"/>
      <c r="L276" s="22"/>
      <c r="M276" s="22"/>
      <c r="N276" s="22"/>
      <c r="O276" s="22"/>
      <c r="P276" s="21"/>
      <c r="Q276" s="22"/>
      <c r="R276" s="22"/>
      <c r="S276" s="22"/>
      <c r="T276" s="22"/>
      <c r="U276" s="22"/>
      <c r="V276" s="22"/>
      <c r="W276" s="22"/>
      <c r="X276" s="48"/>
      <c r="Y276" s="23"/>
      <c r="Z276" s="59">
        <f t="shared" si="49"/>
        <v>0</v>
      </c>
      <c r="AA276" s="60">
        <f t="shared" si="50"/>
        <v>0</v>
      </c>
      <c r="AB276" s="60">
        <f t="shared" si="51"/>
        <v>0</v>
      </c>
      <c r="AC276" s="60">
        <f t="shared" si="52"/>
        <v>0</v>
      </c>
      <c r="AD276" s="60">
        <f>IF(D276&lt;=4,O276+((O276*(норми!$E$6))/100),O276+((O276*(норми!$E$7))/100))</f>
        <v>0</v>
      </c>
      <c r="AE276" s="113">
        <f>IFERROR(IF(P276&gt;0,0,ROUNDUP(норми!$F$4*G276,0)),"")</f>
        <v>0</v>
      </c>
      <c r="AF276" s="61"/>
      <c r="AG276" s="61"/>
      <c r="AH276" s="61"/>
      <c r="AI276" s="60">
        <f>IF(X276&gt;0,(X276*(норми!$J$4*F276)),0)</f>
        <v>0</v>
      </c>
      <c r="AJ276" s="60">
        <f>IF(V276="фах",норми!$K$4*F276,0)</f>
        <v>0</v>
      </c>
      <c r="AK276" s="60">
        <f>IF(V276="заг",норми!$L$4*F276,0)</f>
        <v>0</v>
      </c>
      <c r="AL276" s="60">
        <f>IF(W276="фах",норми!$M$4*F276,0)</f>
        <v>0</v>
      </c>
      <c r="AM276" s="60">
        <f>IF(W276="заг",норми!$N$4*F276,0)</f>
        <v>0</v>
      </c>
      <c r="AN276" s="60">
        <f>IF(T276&gt;0,G276*норми!$O$4,0)</f>
        <v>0</v>
      </c>
      <c r="AO276" s="60">
        <f>IF(U276&gt;0,G276*норми!$P$4,0)</f>
        <v>0</v>
      </c>
      <c r="AP276" s="60">
        <f>IF(U276="е.п.",ROUNDUP(G276*норми!$Q$4,0),0)</f>
        <v>0</v>
      </c>
      <c r="AQ276" s="60">
        <f>IF(U276="е.у.",ROUNDUP(G276*норми!$R$4,0),0)</f>
        <v>0</v>
      </c>
      <c r="AR276" s="113">
        <f>IF(R276="дп/др.(б)",ROUNDUP((F276*норми!$S$4)+(((норми!$S$10+норми!$S$11)*норми!$S$9)*F276),0),0)</f>
        <v>0</v>
      </c>
      <c r="AS276" s="60">
        <f>IF(S276="аб",ROUNDUP((норми!$T$4*G276)+(норми!$S$11*(норми!$T$9*F276)),0),0)</f>
        <v>0</v>
      </c>
      <c r="AT276" s="113">
        <f>IF(R276="дп/др.(м)",ROUNDUP((F276*норми!$U$4)+(((норми!$U$10+норми!$U$11)*норми!$U$9)*F276),0),0)</f>
        <v>0</v>
      </c>
      <c r="AU276" s="60">
        <f>IF(S276="ам",ROUNDUP((норми!$V$4*G276)+(норми!$U$11*(норми!$V$9*F276)),0),0)</f>
        <v>0</v>
      </c>
      <c r="AV276" s="43"/>
      <c r="AW276" s="60" t="str">
        <f t="shared" si="46"/>
        <v/>
      </c>
      <c r="AX276" s="43"/>
      <c r="AY276" s="60" t="str">
        <f>IF(P276&gt;0,IF(AX276="+",(норми!$X$4)*(P276*G276),""),"")</f>
        <v/>
      </c>
      <c r="AZ276" s="43"/>
      <c r="BA276" s="60" t="str">
        <f>IF(P276&gt;0,IF(AZ276="+",(норми!$X$4)*(P276*G276),""),"")</f>
        <v/>
      </c>
      <c r="BB276" s="43"/>
      <c r="BC276" s="60" t="str">
        <f>IF(P276&gt;0,IF(BB276="+",(норми!$Z$4)*(P276*F276),""),"")</f>
        <v/>
      </c>
      <c r="BD276" s="61"/>
      <c r="BE276" s="60">
        <f t="shared" si="53"/>
        <v>0</v>
      </c>
      <c r="BF276" s="44">
        <f t="shared" si="54"/>
        <v>0</v>
      </c>
    </row>
    <row r="277" spans="1:58" hidden="1" outlineLevel="1" x14ac:dyDescent="0.2">
      <c r="A277" s="33">
        <v>53</v>
      </c>
      <c r="B277" s="21"/>
      <c r="C277" s="21"/>
      <c r="D277" s="48"/>
      <c r="E277" s="21"/>
      <c r="F277" s="21"/>
      <c r="G277" s="21"/>
      <c r="H277" s="21"/>
      <c r="I277" s="21"/>
      <c r="J277" s="20"/>
      <c r="K277" s="22"/>
      <c r="L277" s="22"/>
      <c r="M277" s="22"/>
      <c r="N277" s="22"/>
      <c r="O277" s="22"/>
      <c r="P277" s="21"/>
      <c r="Q277" s="22"/>
      <c r="R277" s="22"/>
      <c r="S277" s="22"/>
      <c r="T277" s="22"/>
      <c r="U277" s="22"/>
      <c r="V277" s="22"/>
      <c r="W277" s="22"/>
      <c r="X277" s="48"/>
      <c r="Y277" s="23"/>
      <c r="Z277" s="59">
        <f t="shared" si="49"/>
        <v>0</v>
      </c>
      <c r="AA277" s="60">
        <f t="shared" si="50"/>
        <v>0</v>
      </c>
      <c r="AB277" s="60">
        <f t="shared" si="51"/>
        <v>0</v>
      </c>
      <c r="AC277" s="60">
        <f t="shared" si="52"/>
        <v>0</v>
      </c>
      <c r="AD277" s="60">
        <f>IF(D277&lt;=4,O277+((O277*(норми!$E$6))/100),O277+((O277*(норми!$E$7))/100))</f>
        <v>0</v>
      </c>
      <c r="AE277" s="113">
        <f>IFERROR(IF(P277&gt;0,0,ROUNDUP(норми!$F$4*G277,0)),"")</f>
        <v>0</v>
      </c>
      <c r="AF277" s="61"/>
      <c r="AG277" s="61"/>
      <c r="AH277" s="61"/>
      <c r="AI277" s="60">
        <f>IF(X277&gt;0,(X277*(норми!$J$4*F277)),0)</f>
        <v>0</v>
      </c>
      <c r="AJ277" s="60">
        <f>IF(V277="фах",норми!$K$4*F277,0)</f>
        <v>0</v>
      </c>
      <c r="AK277" s="60">
        <f>IF(V277="заг",норми!$L$4*F277,0)</f>
        <v>0</v>
      </c>
      <c r="AL277" s="60">
        <f>IF(W277="фах",норми!$M$4*F277,0)</f>
        <v>0</v>
      </c>
      <c r="AM277" s="60">
        <f>IF(W277="заг",норми!$N$4*F277,0)</f>
        <v>0</v>
      </c>
      <c r="AN277" s="60">
        <f>IF(T277&gt;0,G277*норми!$O$4,0)</f>
        <v>0</v>
      </c>
      <c r="AO277" s="60">
        <f>IF(U277&gt;0,G277*норми!$P$4,0)</f>
        <v>0</v>
      </c>
      <c r="AP277" s="60">
        <f>IF(U277="е.п.",ROUNDUP(G277*норми!$Q$4,0),0)</f>
        <v>0</v>
      </c>
      <c r="AQ277" s="60">
        <f>IF(U277="е.у.",ROUNDUP(G277*норми!$R$4,0),0)</f>
        <v>0</v>
      </c>
      <c r="AR277" s="113">
        <f>IF(R277="дп/др.(б)",ROUNDUP((F277*норми!$S$4)+(((норми!$S$10+норми!$S$11)*норми!$S$9)*F277),0),0)</f>
        <v>0</v>
      </c>
      <c r="AS277" s="60">
        <f>IF(S277="аб",ROUNDUP((норми!$T$4*G277)+(норми!$S$11*(норми!$T$9*F277)),0),0)</f>
        <v>0</v>
      </c>
      <c r="AT277" s="113">
        <f>IF(R277="дп/др.(м)",ROUNDUP((F277*норми!$U$4)+(((норми!$U$10+норми!$U$11)*норми!$U$9)*F277),0),0)</f>
        <v>0</v>
      </c>
      <c r="AU277" s="60">
        <f>IF(S277="ам",ROUNDUP((норми!$V$4*G277)+(норми!$U$11*(норми!$V$9*F277)),0),0)</f>
        <v>0</v>
      </c>
      <c r="AV277" s="43"/>
      <c r="AW277" s="60" t="str">
        <f t="shared" si="46"/>
        <v/>
      </c>
      <c r="AX277" s="43"/>
      <c r="AY277" s="60" t="str">
        <f>IF(P277&gt;0,IF(AX277="+",(норми!$X$4)*(P277*G277),""),"")</f>
        <v/>
      </c>
      <c r="AZ277" s="43"/>
      <c r="BA277" s="60" t="str">
        <f>IF(P277&gt;0,IF(AZ277="+",(норми!$X$4)*(P277*G277),""),"")</f>
        <v/>
      </c>
      <c r="BB277" s="43"/>
      <c r="BC277" s="60" t="str">
        <f>IF(P277&gt;0,IF(BB277="+",(норми!$Z$4)*(P277*F277),""),"")</f>
        <v/>
      </c>
      <c r="BD277" s="61"/>
      <c r="BE277" s="60">
        <f t="shared" si="53"/>
        <v>0</v>
      </c>
      <c r="BF277" s="44">
        <f t="shared" si="54"/>
        <v>0</v>
      </c>
    </row>
    <row r="278" spans="1:58" hidden="1" outlineLevel="1" x14ac:dyDescent="0.2">
      <c r="A278" s="33">
        <v>54</v>
      </c>
      <c r="B278" s="21"/>
      <c r="C278" s="21"/>
      <c r="D278" s="48"/>
      <c r="E278" s="21"/>
      <c r="F278" s="21"/>
      <c r="G278" s="21"/>
      <c r="H278" s="21"/>
      <c r="I278" s="21"/>
      <c r="J278" s="20"/>
      <c r="K278" s="22"/>
      <c r="L278" s="22"/>
      <c r="M278" s="22"/>
      <c r="N278" s="22"/>
      <c r="O278" s="22"/>
      <c r="P278" s="21"/>
      <c r="Q278" s="22"/>
      <c r="R278" s="22"/>
      <c r="S278" s="22"/>
      <c r="T278" s="22"/>
      <c r="U278" s="22"/>
      <c r="V278" s="22"/>
      <c r="W278" s="22"/>
      <c r="X278" s="48"/>
      <c r="Y278" s="23"/>
      <c r="Z278" s="59">
        <f t="shared" si="49"/>
        <v>0</v>
      </c>
      <c r="AA278" s="60">
        <f t="shared" si="50"/>
        <v>0</v>
      </c>
      <c r="AB278" s="60">
        <f t="shared" si="51"/>
        <v>0</v>
      </c>
      <c r="AC278" s="60">
        <f t="shared" si="52"/>
        <v>0</v>
      </c>
      <c r="AD278" s="60">
        <f>IF(D278&lt;=4,O278+((O278*(норми!$E$6))/100),O278+((O278*(норми!$E$7))/100))</f>
        <v>0</v>
      </c>
      <c r="AE278" s="113">
        <f>IFERROR(IF(P278&gt;0,0,ROUNDUP(норми!$F$4*G278,0)),"")</f>
        <v>0</v>
      </c>
      <c r="AF278" s="61"/>
      <c r="AG278" s="61"/>
      <c r="AH278" s="61"/>
      <c r="AI278" s="60">
        <f>IF(X278&gt;0,(X278*(норми!$J$4*F278)),0)</f>
        <v>0</v>
      </c>
      <c r="AJ278" s="60">
        <f>IF(V278="фах",норми!$K$4*F278,0)</f>
        <v>0</v>
      </c>
      <c r="AK278" s="60">
        <f>IF(V278="заг",норми!$L$4*F278,0)</f>
        <v>0</v>
      </c>
      <c r="AL278" s="60">
        <f>IF(W278="фах",норми!$M$4*F278,0)</f>
        <v>0</v>
      </c>
      <c r="AM278" s="60">
        <f>IF(W278="заг",норми!$N$4*F278,0)</f>
        <v>0</v>
      </c>
      <c r="AN278" s="60">
        <f>IF(T278&gt;0,G278*норми!$O$4,0)</f>
        <v>0</v>
      </c>
      <c r="AO278" s="60">
        <f>IF(U278&gt;0,G278*норми!$P$4,0)</f>
        <v>0</v>
      </c>
      <c r="AP278" s="60">
        <f>IF(U278="е.п.",ROUNDUP(G278*норми!$Q$4,0),0)</f>
        <v>0</v>
      </c>
      <c r="AQ278" s="60">
        <f>IF(U278="е.у.",ROUNDUP(G278*норми!$R$4,0),0)</f>
        <v>0</v>
      </c>
      <c r="AR278" s="113">
        <f>IF(R278="дп/др.(б)",ROUNDUP((F278*норми!$S$4)+(((норми!$S$10+норми!$S$11)*норми!$S$9)*F278),0),0)</f>
        <v>0</v>
      </c>
      <c r="AS278" s="60">
        <f>IF(S278="аб",ROUNDUP((норми!$T$4*G278)+(норми!$S$11*(норми!$T$9*F278)),0),0)</f>
        <v>0</v>
      </c>
      <c r="AT278" s="113">
        <f>IF(R278="дп/др.(м)",ROUNDUP((F278*норми!$U$4)+(((норми!$U$10+норми!$U$11)*норми!$U$9)*F278),0),0)</f>
        <v>0</v>
      </c>
      <c r="AU278" s="60">
        <f>IF(S278="ам",ROUNDUP((норми!$V$4*G278)+(норми!$U$11*(норми!$V$9*F278)),0),0)</f>
        <v>0</v>
      </c>
      <c r="AV278" s="43"/>
      <c r="AW278" s="60" t="str">
        <f t="shared" si="46"/>
        <v/>
      </c>
      <c r="AX278" s="43"/>
      <c r="AY278" s="60" t="str">
        <f>IF(P278&gt;0,IF(AX278="+",(норми!$X$4)*(P278*G278),""),"")</f>
        <v/>
      </c>
      <c r="AZ278" s="43"/>
      <c r="BA278" s="60" t="str">
        <f>IF(P278&gt;0,IF(AZ278="+",(норми!$X$4)*(P278*G278),""),"")</f>
        <v/>
      </c>
      <c r="BB278" s="43"/>
      <c r="BC278" s="60" t="str">
        <f>IF(P278&gt;0,IF(BB278="+",(норми!$Z$4)*(P278*F278),""),"")</f>
        <v/>
      </c>
      <c r="BD278" s="61"/>
      <c r="BE278" s="60">
        <f t="shared" si="53"/>
        <v>0</v>
      </c>
      <c r="BF278" s="44">
        <f t="shared" si="54"/>
        <v>0</v>
      </c>
    </row>
    <row r="279" spans="1:58" hidden="1" outlineLevel="1" x14ac:dyDescent="0.2">
      <c r="A279" s="33">
        <v>55</v>
      </c>
      <c r="B279" s="21"/>
      <c r="C279" s="21"/>
      <c r="D279" s="48"/>
      <c r="E279" s="21"/>
      <c r="F279" s="21"/>
      <c r="G279" s="21"/>
      <c r="H279" s="21"/>
      <c r="I279" s="21"/>
      <c r="J279" s="20"/>
      <c r="K279" s="22"/>
      <c r="L279" s="22"/>
      <c r="M279" s="22"/>
      <c r="N279" s="22"/>
      <c r="O279" s="22"/>
      <c r="P279" s="21"/>
      <c r="Q279" s="22"/>
      <c r="R279" s="22"/>
      <c r="S279" s="22"/>
      <c r="T279" s="22"/>
      <c r="U279" s="22"/>
      <c r="V279" s="22"/>
      <c r="W279" s="22"/>
      <c r="X279" s="48"/>
      <c r="Y279" s="23"/>
      <c r="Z279" s="59">
        <f t="shared" si="49"/>
        <v>0</v>
      </c>
      <c r="AA279" s="60">
        <f t="shared" si="50"/>
        <v>0</v>
      </c>
      <c r="AB279" s="60">
        <f t="shared" si="51"/>
        <v>0</v>
      </c>
      <c r="AC279" s="60">
        <f t="shared" si="52"/>
        <v>0</v>
      </c>
      <c r="AD279" s="60">
        <f>IF(D279&lt;=4,O279+((O279*(норми!$E$6))/100),O279+((O279*(норми!$E$7))/100))</f>
        <v>0</v>
      </c>
      <c r="AE279" s="113">
        <f>IFERROR(IF(P279&gt;0,0,ROUNDUP(норми!$F$4*G279,0)),"")</f>
        <v>0</v>
      </c>
      <c r="AF279" s="61"/>
      <c r="AG279" s="61"/>
      <c r="AH279" s="61"/>
      <c r="AI279" s="60">
        <f>IF(X279&gt;0,(X279*(норми!$J$4*F279)),0)</f>
        <v>0</v>
      </c>
      <c r="AJ279" s="60">
        <f>IF(V279="фах",норми!$K$4*F279,0)</f>
        <v>0</v>
      </c>
      <c r="AK279" s="60">
        <f>IF(V279="заг",норми!$L$4*F279,0)</f>
        <v>0</v>
      </c>
      <c r="AL279" s="60">
        <f>IF(W279="фах",норми!$M$4*F279,0)</f>
        <v>0</v>
      </c>
      <c r="AM279" s="60">
        <f>IF(W279="заг",норми!$N$4*F279,0)</f>
        <v>0</v>
      </c>
      <c r="AN279" s="60">
        <f>IF(T279&gt;0,G279*норми!$O$4,0)</f>
        <v>0</v>
      </c>
      <c r="AO279" s="60">
        <f>IF(U279&gt;0,G279*норми!$P$4,0)</f>
        <v>0</v>
      </c>
      <c r="AP279" s="60">
        <f>IF(U279="е.п.",ROUNDUP(G279*норми!$Q$4,0),0)</f>
        <v>0</v>
      </c>
      <c r="AQ279" s="60">
        <f>IF(U279="е.у.",ROUNDUP(G279*норми!$R$4,0),0)</f>
        <v>0</v>
      </c>
      <c r="AR279" s="113">
        <f>IF(R279="дп/др.(б)",ROUNDUP((F279*норми!$S$4)+(((норми!$S$10+норми!$S$11)*норми!$S$9)*F279),0),0)</f>
        <v>0</v>
      </c>
      <c r="AS279" s="60">
        <f>IF(S279="аб",ROUNDUP((норми!$T$4*G279)+(норми!$S$11*(норми!$T$9*F279)),0),0)</f>
        <v>0</v>
      </c>
      <c r="AT279" s="113">
        <f>IF(R279="дп/др.(м)",ROUNDUP((F279*норми!$U$4)+(((норми!$U$10+норми!$U$11)*норми!$U$9)*F279),0),0)</f>
        <v>0</v>
      </c>
      <c r="AU279" s="60">
        <f>IF(S279="ам",ROUNDUP((норми!$V$4*G279)+(норми!$U$11*(норми!$V$9*F279)),0),0)</f>
        <v>0</v>
      </c>
      <c r="AV279" s="43"/>
      <c r="AW279" s="60" t="str">
        <f t="shared" si="46"/>
        <v/>
      </c>
      <c r="AX279" s="43"/>
      <c r="AY279" s="60" t="str">
        <f>IF(P279&gt;0,IF(AX279="+",(норми!$X$4)*(P279*G279),""),"")</f>
        <v/>
      </c>
      <c r="AZ279" s="43"/>
      <c r="BA279" s="60" t="str">
        <f>IF(P279&gt;0,IF(AZ279="+",(норми!$X$4)*(P279*G279),""),"")</f>
        <v/>
      </c>
      <c r="BB279" s="43"/>
      <c r="BC279" s="60" t="str">
        <f>IF(P279&gt;0,IF(BB279="+",(норми!$Z$4)*(P279*F279),""),"")</f>
        <v/>
      </c>
      <c r="BD279" s="61"/>
      <c r="BE279" s="60">
        <f t="shared" si="53"/>
        <v>0</v>
      </c>
      <c r="BF279" s="44">
        <f t="shared" si="54"/>
        <v>0</v>
      </c>
    </row>
    <row r="280" spans="1:58" hidden="1" outlineLevel="1" x14ac:dyDescent="0.2">
      <c r="A280" s="33">
        <v>56</v>
      </c>
      <c r="B280" s="21"/>
      <c r="C280" s="21"/>
      <c r="D280" s="48"/>
      <c r="E280" s="21"/>
      <c r="F280" s="21"/>
      <c r="G280" s="21"/>
      <c r="H280" s="21"/>
      <c r="I280" s="21"/>
      <c r="J280" s="20"/>
      <c r="K280" s="22"/>
      <c r="L280" s="22"/>
      <c r="M280" s="22"/>
      <c r="N280" s="22"/>
      <c r="O280" s="22"/>
      <c r="P280" s="21"/>
      <c r="Q280" s="22"/>
      <c r="R280" s="22"/>
      <c r="S280" s="22"/>
      <c r="T280" s="22"/>
      <c r="U280" s="22"/>
      <c r="V280" s="22"/>
      <c r="W280" s="22"/>
      <c r="X280" s="48"/>
      <c r="Y280" s="23"/>
      <c r="Z280" s="59">
        <f t="shared" si="49"/>
        <v>0</v>
      </c>
      <c r="AA280" s="60">
        <f t="shared" si="50"/>
        <v>0</v>
      </c>
      <c r="AB280" s="60">
        <f t="shared" si="51"/>
        <v>0</v>
      </c>
      <c r="AC280" s="60">
        <f t="shared" si="52"/>
        <v>0</v>
      </c>
      <c r="AD280" s="60">
        <f>IF(D280&lt;=4,O280+((O280*(норми!$E$6))/100),O280+((O280*(норми!$E$7))/100))</f>
        <v>0</v>
      </c>
      <c r="AE280" s="113">
        <f>IFERROR(IF(P280&gt;0,0,ROUNDUP(норми!$F$4*G280,0)),"")</f>
        <v>0</v>
      </c>
      <c r="AF280" s="61"/>
      <c r="AG280" s="61"/>
      <c r="AH280" s="61"/>
      <c r="AI280" s="60">
        <f>IF(X280&gt;0,(X280*(норми!$J$4*F280)),0)</f>
        <v>0</v>
      </c>
      <c r="AJ280" s="60">
        <f>IF(V280="фах",норми!$K$4*F280,0)</f>
        <v>0</v>
      </c>
      <c r="AK280" s="60">
        <f>IF(V280="заг",норми!$L$4*F280,0)</f>
        <v>0</v>
      </c>
      <c r="AL280" s="60">
        <f>IF(W280="фах",норми!$M$4*F280,0)</f>
        <v>0</v>
      </c>
      <c r="AM280" s="60">
        <f>IF(W280="заг",норми!$N$4*F280,0)</f>
        <v>0</v>
      </c>
      <c r="AN280" s="60">
        <f>IF(T280&gt;0,G280*норми!$O$4,0)</f>
        <v>0</v>
      </c>
      <c r="AO280" s="60">
        <f>IF(U280&gt;0,G280*норми!$P$4,0)</f>
        <v>0</v>
      </c>
      <c r="AP280" s="60">
        <f>IF(U280="е.п.",ROUNDUP(G280*норми!$Q$4,0),0)</f>
        <v>0</v>
      </c>
      <c r="AQ280" s="60">
        <f>IF(U280="е.у.",ROUNDUP(G280*норми!$R$4,0),0)</f>
        <v>0</v>
      </c>
      <c r="AR280" s="113">
        <f>IF(R280="дп/др.(б)",ROUNDUP((F280*норми!$S$4)+(((норми!$S$10+норми!$S$11)*норми!$S$9)*F280),0),0)</f>
        <v>0</v>
      </c>
      <c r="AS280" s="60">
        <f>IF(S280="аб",ROUNDUP((норми!$T$4*G280)+(норми!$S$11*(норми!$T$9*F280)),0),0)</f>
        <v>0</v>
      </c>
      <c r="AT280" s="113">
        <f>IF(R280="дп/др.(м)",ROUNDUP((F280*норми!$U$4)+(((норми!$U$10+норми!$U$11)*норми!$U$9)*F280),0),0)</f>
        <v>0</v>
      </c>
      <c r="AU280" s="60">
        <f>IF(S280="ам",ROUNDUP((норми!$V$4*G280)+(норми!$U$11*(норми!$V$9*F280)),0),0)</f>
        <v>0</v>
      </c>
      <c r="AV280" s="43"/>
      <c r="AW280" s="60" t="str">
        <f t="shared" si="46"/>
        <v/>
      </c>
      <c r="AX280" s="43"/>
      <c r="AY280" s="60" t="str">
        <f>IF(P280&gt;0,IF(AX280="+",(норми!$X$4)*(P280*G280),""),"")</f>
        <v/>
      </c>
      <c r="AZ280" s="43"/>
      <c r="BA280" s="60" t="str">
        <f>IF(P280&gt;0,IF(AZ280="+",(норми!$X$4)*(P280*G280),""),"")</f>
        <v/>
      </c>
      <c r="BB280" s="43"/>
      <c r="BC280" s="60" t="str">
        <f>IF(P280&gt;0,IF(BB280="+",(норми!$Z$4)*(P280*F280),""),"")</f>
        <v/>
      </c>
      <c r="BD280" s="61"/>
      <c r="BE280" s="60">
        <f t="shared" si="53"/>
        <v>0</v>
      </c>
      <c r="BF280" s="44">
        <f t="shared" si="54"/>
        <v>0</v>
      </c>
    </row>
    <row r="281" spans="1:58" hidden="1" outlineLevel="1" x14ac:dyDescent="0.2">
      <c r="A281" s="33">
        <v>57</v>
      </c>
      <c r="B281" s="21"/>
      <c r="C281" s="21"/>
      <c r="D281" s="48"/>
      <c r="E281" s="21"/>
      <c r="F281" s="21"/>
      <c r="G281" s="21"/>
      <c r="H281" s="21"/>
      <c r="I281" s="21"/>
      <c r="J281" s="20"/>
      <c r="K281" s="22"/>
      <c r="L281" s="22"/>
      <c r="M281" s="22"/>
      <c r="N281" s="22"/>
      <c r="O281" s="22"/>
      <c r="P281" s="21"/>
      <c r="Q281" s="22"/>
      <c r="R281" s="22"/>
      <c r="S281" s="22"/>
      <c r="T281" s="22"/>
      <c r="U281" s="22"/>
      <c r="V281" s="22"/>
      <c r="W281" s="22"/>
      <c r="X281" s="48"/>
      <c r="Y281" s="23"/>
      <c r="Z281" s="59">
        <f t="shared" si="49"/>
        <v>0</v>
      </c>
      <c r="AA281" s="60">
        <f t="shared" si="50"/>
        <v>0</v>
      </c>
      <c r="AB281" s="60">
        <f t="shared" si="51"/>
        <v>0</v>
      </c>
      <c r="AC281" s="60">
        <f t="shared" si="52"/>
        <v>0</v>
      </c>
      <c r="AD281" s="60">
        <f>IF(D281&lt;=4,O281+((O281*(норми!$E$6))/100),O281+((O281*(норми!$E$7))/100))</f>
        <v>0</v>
      </c>
      <c r="AE281" s="113">
        <f>IFERROR(IF(P281&gt;0,0,ROUNDUP(норми!$F$4*G281,0)),"")</f>
        <v>0</v>
      </c>
      <c r="AF281" s="61"/>
      <c r="AG281" s="61"/>
      <c r="AH281" s="61"/>
      <c r="AI281" s="60">
        <f>IF(X281&gt;0,(X281*(норми!$J$4*F281)),0)</f>
        <v>0</v>
      </c>
      <c r="AJ281" s="60">
        <f>IF(V281="фах",норми!$K$4*F281,0)</f>
        <v>0</v>
      </c>
      <c r="AK281" s="60">
        <f>IF(V281="заг",норми!$L$4*F281,0)</f>
        <v>0</v>
      </c>
      <c r="AL281" s="60">
        <f>IF(W281="фах",норми!$M$4*F281,0)</f>
        <v>0</v>
      </c>
      <c r="AM281" s="60">
        <f>IF(W281="заг",норми!$N$4*F281,0)</f>
        <v>0</v>
      </c>
      <c r="AN281" s="60">
        <f>IF(T281&gt;0,G281*норми!$O$4,0)</f>
        <v>0</v>
      </c>
      <c r="AO281" s="60">
        <f>IF(U281&gt;0,G281*норми!$P$4,0)</f>
        <v>0</v>
      </c>
      <c r="AP281" s="60">
        <f>IF(U281="е.п.",ROUNDUP(G281*норми!$Q$4,0),0)</f>
        <v>0</v>
      </c>
      <c r="AQ281" s="60">
        <f>IF(U281="е.у.",ROUNDUP(G281*норми!$R$4,0),0)</f>
        <v>0</v>
      </c>
      <c r="AR281" s="113">
        <f>IF(R281="дп/др.(б)",ROUNDUP((F281*норми!$S$4)+(((норми!$S$10+норми!$S$11)*норми!$S$9)*F281),0),0)</f>
        <v>0</v>
      </c>
      <c r="AS281" s="60">
        <f>IF(S281="аб",ROUNDUP((норми!$T$4*G281)+(норми!$S$11*(норми!$T$9*F281)),0),0)</f>
        <v>0</v>
      </c>
      <c r="AT281" s="113">
        <f>IF(R281="дп/др.(м)",ROUNDUP((F281*норми!$U$4)+(((норми!$U$10+норми!$U$11)*норми!$U$9)*F281),0),0)</f>
        <v>0</v>
      </c>
      <c r="AU281" s="60">
        <f>IF(S281="ам",ROUNDUP((норми!$V$4*G281)+(норми!$U$11*(норми!$V$9*F281)),0),0)</f>
        <v>0</v>
      </c>
      <c r="AV281" s="43"/>
      <c r="AW281" s="60" t="str">
        <f t="shared" si="46"/>
        <v/>
      </c>
      <c r="AX281" s="43"/>
      <c r="AY281" s="60" t="str">
        <f>IF(P281&gt;0,IF(AX281="+",(норми!$X$4)*(P281*G281),""),"")</f>
        <v/>
      </c>
      <c r="AZ281" s="43"/>
      <c r="BA281" s="60" t="str">
        <f>IF(P281&gt;0,IF(AZ281="+",(норми!$X$4)*(P281*G281),""),"")</f>
        <v/>
      </c>
      <c r="BB281" s="43"/>
      <c r="BC281" s="60" t="str">
        <f>IF(P281&gt;0,IF(BB281="+",(норми!$Z$4)*(P281*F281),""),"")</f>
        <v/>
      </c>
      <c r="BD281" s="61"/>
      <c r="BE281" s="60">
        <f t="shared" si="53"/>
        <v>0</v>
      </c>
      <c r="BF281" s="44">
        <f t="shared" si="54"/>
        <v>0</v>
      </c>
    </row>
    <row r="282" spans="1:58" hidden="1" outlineLevel="1" x14ac:dyDescent="0.2">
      <c r="A282" s="33">
        <v>58</v>
      </c>
      <c r="B282" s="21"/>
      <c r="C282" s="21"/>
      <c r="D282" s="48"/>
      <c r="E282" s="21"/>
      <c r="F282" s="21"/>
      <c r="G282" s="21"/>
      <c r="H282" s="21"/>
      <c r="I282" s="21"/>
      <c r="J282" s="20"/>
      <c r="K282" s="22"/>
      <c r="L282" s="22"/>
      <c r="M282" s="22"/>
      <c r="N282" s="22"/>
      <c r="O282" s="22"/>
      <c r="P282" s="21"/>
      <c r="Q282" s="22"/>
      <c r="R282" s="22"/>
      <c r="S282" s="22"/>
      <c r="T282" s="22"/>
      <c r="U282" s="22"/>
      <c r="V282" s="22"/>
      <c r="W282" s="22"/>
      <c r="X282" s="48"/>
      <c r="Y282" s="23"/>
      <c r="Z282" s="59">
        <f t="shared" si="49"/>
        <v>0</v>
      </c>
      <c r="AA282" s="60">
        <f t="shared" si="50"/>
        <v>0</v>
      </c>
      <c r="AB282" s="60">
        <f t="shared" si="51"/>
        <v>0</v>
      </c>
      <c r="AC282" s="60">
        <f t="shared" si="52"/>
        <v>0</v>
      </c>
      <c r="AD282" s="60">
        <f>IF(D282&lt;=4,O282+((O282*(норми!$E$6))/100),O282+((O282*(норми!$E$7))/100))</f>
        <v>0</v>
      </c>
      <c r="AE282" s="113">
        <f>IFERROR(IF(P282&gt;0,0,ROUNDUP(норми!$F$4*G282,0)),"")</f>
        <v>0</v>
      </c>
      <c r="AF282" s="61"/>
      <c r="AG282" s="61"/>
      <c r="AH282" s="61"/>
      <c r="AI282" s="60">
        <f>IF(X282&gt;0,(X282*(норми!$J$4*F282)),0)</f>
        <v>0</v>
      </c>
      <c r="AJ282" s="60">
        <f>IF(V282="фах",норми!$K$4*F282,0)</f>
        <v>0</v>
      </c>
      <c r="AK282" s="60">
        <f>IF(V282="заг",норми!$L$4*F282,0)</f>
        <v>0</v>
      </c>
      <c r="AL282" s="60">
        <f>IF(W282="фах",норми!$M$4*F282,0)</f>
        <v>0</v>
      </c>
      <c r="AM282" s="60">
        <f>IF(W282="заг",норми!$N$4*F282,0)</f>
        <v>0</v>
      </c>
      <c r="AN282" s="60">
        <f>IF(T282&gt;0,G282*норми!$O$4,0)</f>
        <v>0</v>
      </c>
      <c r="AO282" s="60">
        <f>IF(U282&gt;0,G282*норми!$P$4,0)</f>
        <v>0</v>
      </c>
      <c r="AP282" s="60">
        <f>IF(U282="е.п.",ROUNDUP(G282*норми!$Q$4,0),0)</f>
        <v>0</v>
      </c>
      <c r="AQ282" s="60">
        <f>IF(U282="е.у.",ROUNDUP(G282*норми!$R$4,0),0)</f>
        <v>0</v>
      </c>
      <c r="AR282" s="113">
        <f>IF(R282="дп/др.(б)",ROUNDUP((F282*норми!$S$4)+(((норми!$S$10+норми!$S$11)*норми!$S$9)*F282),0),0)</f>
        <v>0</v>
      </c>
      <c r="AS282" s="60">
        <f>IF(S282="аб",ROUNDUP((норми!$T$4*G282)+(норми!$S$11*(норми!$T$9*F282)),0),0)</f>
        <v>0</v>
      </c>
      <c r="AT282" s="113">
        <f>IF(R282="дп/др.(м)",ROUNDUP((F282*норми!$U$4)+(((норми!$U$10+норми!$U$11)*норми!$U$9)*F282),0),0)</f>
        <v>0</v>
      </c>
      <c r="AU282" s="60">
        <f>IF(S282="ам",ROUNDUP((норми!$V$4*G282)+(норми!$U$11*(норми!$V$9*F282)),0),0)</f>
        <v>0</v>
      </c>
      <c r="AV282" s="43"/>
      <c r="AW282" s="60" t="str">
        <f t="shared" si="46"/>
        <v/>
      </c>
      <c r="AX282" s="43"/>
      <c r="AY282" s="60" t="str">
        <f>IF(P282&gt;0,IF(AX282="+",(норми!$X$4)*(P282*G282),""),"")</f>
        <v/>
      </c>
      <c r="AZ282" s="43"/>
      <c r="BA282" s="60" t="str">
        <f>IF(P282&gt;0,IF(AZ282="+",(норми!$X$4)*(P282*G282),""),"")</f>
        <v/>
      </c>
      <c r="BB282" s="43"/>
      <c r="BC282" s="60" t="str">
        <f>IF(P282&gt;0,IF(BB282="+",(норми!$Z$4)*(P282*F282),""),"")</f>
        <v/>
      </c>
      <c r="BD282" s="61"/>
      <c r="BE282" s="60">
        <f t="shared" si="53"/>
        <v>0</v>
      </c>
      <c r="BF282" s="44">
        <f t="shared" si="54"/>
        <v>0</v>
      </c>
    </row>
    <row r="283" spans="1:58" hidden="1" outlineLevel="1" x14ac:dyDescent="0.2">
      <c r="A283" s="33">
        <v>59</v>
      </c>
      <c r="B283" s="21"/>
      <c r="C283" s="21"/>
      <c r="D283" s="48"/>
      <c r="E283" s="21"/>
      <c r="F283" s="21"/>
      <c r="G283" s="21"/>
      <c r="H283" s="21"/>
      <c r="I283" s="21"/>
      <c r="J283" s="20"/>
      <c r="K283" s="22"/>
      <c r="L283" s="22"/>
      <c r="M283" s="22"/>
      <c r="N283" s="22"/>
      <c r="O283" s="22"/>
      <c r="P283" s="21"/>
      <c r="Q283" s="22"/>
      <c r="R283" s="22"/>
      <c r="S283" s="22"/>
      <c r="T283" s="22"/>
      <c r="U283" s="22"/>
      <c r="V283" s="22"/>
      <c r="W283" s="22"/>
      <c r="X283" s="48"/>
      <c r="Y283" s="23"/>
      <c r="Z283" s="59">
        <f t="shared" si="49"/>
        <v>0</v>
      </c>
      <c r="AA283" s="60">
        <f t="shared" si="50"/>
        <v>0</v>
      </c>
      <c r="AB283" s="60">
        <f t="shared" si="51"/>
        <v>0</v>
      </c>
      <c r="AC283" s="60">
        <f t="shared" si="52"/>
        <v>0</v>
      </c>
      <c r="AD283" s="60">
        <f>IF(D283&lt;=4,O283+((O283*(норми!$E$6))/100),O283+((O283*(норми!$E$7))/100))</f>
        <v>0</v>
      </c>
      <c r="AE283" s="113">
        <f>IFERROR(IF(P283&gt;0,0,ROUNDUP(норми!$F$4*G283,0)),"")</f>
        <v>0</v>
      </c>
      <c r="AF283" s="61"/>
      <c r="AG283" s="61"/>
      <c r="AH283" s="61"/>
      <c r="AI283" s="60">
        <f>IF(X283&gt;0,(X283*(норми!$J$4*F283)),0)</f>
        <v>0</v>
      </c>
      <c r="AJ283" s="60">
        <f>IF(V283="фах",норми!$K$4*F283,0)</f>
        <v>0</v>
      </c>
      <c r="AK283" s="60">
        <f>IF(V283="заг",норми!$L$4*F283,0)</f>
        <v>0</v>
      </c>
      <c r="AL283" s="60">
        <f>IF(W283="фах",норми!$M$4*F283,0)</f>
        <v>0</v>
      </c>
      <c r="AM283" s="60">
        <f>IF(W283="заг",норми!$N$4*F283,0)</f>
        <v>0</v>
      </c>
      <c r="AN283" s="60">
        <f>IF(T283&gt;0,G283*норми!$O$4,0)</f>
        <v>0</v>
      </c>
      <c r="AO283" s="60">
        <f>IF(U283&gt;0,G283*норми!$P$4,0)</f>
        <v>0</v>
      </c>
      <c r="AP283" s="60">
        <f>IF(U283="е.п.",ROUNDUP(G283*норми!$Q$4,0),0)</f>
        <v>0</v>
      </c>
      <c r="AQ283" s="60">
        <f>IF(U283="е.у.",ROUNDUP(G283*норми!$R$4,0),0)</f>
        <v>0</v>
      </c>
      <c r="AR283" s="113">
        <f>IF(R283="дп/др.(б)",ROUNDUP((F283*норми!$S$4)+(((норми!$S$10+норми!$S$11)*норми!$S$9)*F283),0),0)</f>
        <v>0</v>
      </c>
      <c r="AS283" s="60">
        <f>IF(S283="аб",ROUNDUP((норми!$T$4*G283)+(норми!$S$11*(норми!$T$9*F283)),0),0)</f>
        <v>0</v>
      </c>
      <c r="AT283" s="113">
        <f>IF(R283="дп/др.(м)",ROUNDUP((F283*норми!$U$4)+(((норми!$U$10+норми!$U$11)*норми!$U$9)*F283),0),0)</f>
        <v>0</v>
      </c>
      <c r="AU283" s="60">
        <f>IF(S283="ам",ROUNDUP((норми!$V$4*G283)+(норми!$U$11*(норми!$V$9*F283)),0),0)</f>
        <v>0</v>
      </c>
      <c r="AV283" s="43"/>
      <c r="AW283" s="60" t="str">
        <f t="shared" si="46"/>
        <v/>
      </c>
      <c r="AX283" s="43"/>
      <c r="AY283" s="60" t="str">
        <f>IF(P283&gt;0,IF(AX283="+",(норми!$X$4)*(P283*G283),""),"")</f>
        <v/>
      </c>
      <c r="AZ283" s="43"/>
      <c r="BA283" s="60" t="str">
        <f>IF(P283&gt;0,IF(AZ283="+",(норми!$X$4)*(P283*G283),""),"")</f>
        <v/>
      </c>
      <c r="BB283" s="43"/>
      <c r="BC283" s="60" t="str">
        <f>IF(P283&gt;0,IF(BB283="+",(норми!$Z$4)*(P283*F283),""),"")</f>
        <v/>
      </c>
      <c r="BD283" s="61"/>
      <c r="BE283" s="60">
        <f t="shared" si="53"/>
        <v>0</v>
      </c>
      <c r="BF283" s="44">
        <f t="shared" si="54"/>
        <v>0</v>
      </c>
    </row>
    <row r="284" spans="1:58" hidden="1" outlineLevel="1" x14ac:dyDescent="0.2">
      <c r="A284" s="33">
        <v>60</v>
      </c>
      <c r="B284" s="21"/>
      <c r="C284" s="21"/>
      <c r="D284" s="48"/>
      <c r="E284" s="21"/>
      <c r="F284" s="21"/>
      <c r="G284" s="21"/>
      <c r="H284" s="21"/>
      <c r="I284" s="21"/>
      <c r="J284" s="20"/>
      <c r="K284" s="22"/>
      <c r="L284" s="22"/>
      <c r="M284" s="22"/>
      <c r="N284" s="22"/>
      <c r="O284" s="22"/>
      <c r="P284" s="21"/>
      <c r="Q284" s="22"/>
      <c r="R284" s="22"/>
      <c r="S284" s="22"/>
      <c r="T284" s="22"/>
      <c r="U284" s="22"/>
      <c r="V284" s="22"/>
      <c r="W284" s="22"/>
      <c r="X284" s="48"/>
      <c r="Y284" s="23"/>
      <c r="Z284" s="59">
        <f t="shared" si="49"/>
        <v>0</v>
      </c>
      <c r="AA284" s="60">
        <f t="shared" si="50"/>
        <v>0</v>
      </c>
      <c r="AB284" s="60">
        <f t="shared" si="51"/>
        <v>0</v>
      </c>
      <c r="AC284" s="60">
        <f t="shared" si="52"/>
        <v>0</v>
      </c>
      <c r="AD284" s="60">
        <f>IF(D284&lt;=4,O284+((O284*(норми!$E$6))/100),O284+((O284*(норми!$E$7))/100))</f>
        <v>0</v>
      </c>
      <c r="AE284" s="113">
        <f>IFERROR(IF(P284&gt;0,0,ROUNDUP(норми!$F$4*G284,0)),"")</f>
        <v>0</v>
      </c>
      <c r="AF284" s="61"/>
      <c r="AG284" s="61"/>
      <c r="AH284" s="61"/>
      <c r="AI284" s="60">
        <f>IF(X284&gt;0,(X284*(норми!$J$4*F284)),0)</f>
        <v>0</v>
      </c>
      <c r="AJ284" s="60">
        <f>IF(V284="фах",норми!$K$4*F284,0)</f>
        <v>0</v>
      </c>
      <c r="AK284" s="60">
        <f>IF(V284="заг",норми!$L$4*F284,0)</f>
        <v>0</v>
      </c>
      <c r="AL284" s="60">
        <f>IF(W284="фах",норми!$M$4*F284,0)</f>
        <v>0</v>
      </c>
      <c r="AM284" s="60">
        <f>IF(W284="заг",норми!$N$4*F284,0)</f>
        <v>0</v>
      </c>
      <c r="AN284" s="60">
        <f>IF(T284&gt;0,G284*норми!$O$4,0)</f>
        <v>0</v>
      </c>
      <c r="AO284" s="60">
        <f>IF(U284&gt;0,G284*норми!$P$4,0)</f>
        <v>0</v>
      </c>
      <c r="AP284" s="60">
        <f>IF(U284="е.п.",ROUNDUP(G284*норми!$Q$4,0),0)</f>
        <v>0</v>
      </c>
      <c r="AQ284" s="60">
        <f>IF(U284="е.у.",ROUNDUP(G284*норми!$R$4,0),0)</f>
        <v>0</v>
      </c>
      <c r="AR284" s="113">
        <f>IF(R284="дп/др.(б)",ROUNDUP((F284*норми!$S$4)+(((норми!$S$10+норми!$S$11)*норми!$S$9)*F284),0),0)</f>
        <v>0</v>
      </c>
      <c r="AS284" s="60">
        <f>IF(S284="аб",ROUNDUP((норми!$T$4*G284)+(норми!$S$11*(норми!$T$9*F284)),0),0)</f>
        <v>0</v>
      </c>
      <c r="AT284" s="113">
        <f>IF(R284="дп/др.(м)",ROUNDUP((F284*норми!$U$4)+(((норми!$U$10+норми!$U$11)*норми!$U$9)*F284),0),0)</f>
        <v>0</v>
      </c>
      <c r="AU284" s="60">
        <f>IF(S284="ам",ROUNDUP((норми!$V$4*G284)+(норми!$U$11*(норми!$V$9*F284)),0),0)</f>
        <v>0</v>
      </c>
      <c r="AV284" s="43"/>
      <c r="AW284" s="60" t="str">
        <f t="shared" si="46"/>
        <v/>
      </c>
      <c r="AX284" s="43"/>
      <c r="AY284" s="60" t="str">
        <f>IF(P284&gt;0,IF(AX284="+",(норми!$X$4)*(P284*G284),""),"")</f>
        <v/>
      </c>
      <c r="AZ284" s="43"/>
      <c r="BA284" s="60" t="str">
        <f>IF(P284&gt;0,IF(AZ284="+",(норми!$X$4)*(P284*G284),""),"")</f>
        <v/>
      </c>
      <c r="BB284" s="43"/>
      <c r="BC284" s="60" t="str">
        <f>IF(P284&gt;0,IF(BB284="+",(норми!$Z$4)*(P284*F284),""),"")</f>
        <v/>
      </c>
      <c r="BD284" s="61"/>
      <c r="BE284" s="60">
        <f t="shared" si="53"/>
        <v>0</v>
      </c>
      <c r="BF284" s="44">
        <f t="shared" si="54"/>
        <v>0</v>
      </c>
    </row>
    <row r="285" spans="1:58" hidden="1" outlineLevel="1" x14ac:dyDescent="0.2">
      <c r="A285" s="33">
        <v>61</v>
      </c>
      <c r="B285" s="21"/>
      <c r="C285" s="21"/>
      <c r="D285" s="48"/>
      <c r="E285" s="21"/>
      <c r="F285" s="21"/>
      <c r="G285" s="21"/>
      <c r="H285" s="21"/>
      <c r="I285" s="21"/>
      <c r="J285" s="20"/>
      <c r="K285" s="22"/>
      <c r="L285" s="22"/>
      <c r="M285" s="22"/>
      <c r="N285" s="22"/>
      <c r="O285" s="22"/>
      <c r="P285" s="21"/>
      <c r="Q285" s="22"/>
      <c r="R285" s="22"/>
      <c r="S285" s="22"/>
      <c r="T285" s="22"/>
      <c r="U285" s="22"/>
      <c r="V285" s="22"/>
      <c r="W285" s="22"/>
      <c r="X285" s="48"/>
      <c r="Y285" s="23"/>
      <c r="Z285" s="59">
        <f t="shared" si="49"/>
        <v>0</v>
      </c>
      <c r="AA285" s="60">
        <f t="shared" si="50"/>
        <v>0</v>
      </c>
      <c r="AB285" s="60">
        <f t="shared" si="51"/>
        <v>0</v>
      </c>
      <c r="AC285" s="60">
        <f t="shared" si="52"/>
        <v>0</v>
      </c>
      <c r="AD285" s="60">
        <f>IF(D285&lt;=4,O285+((O285*(норми!$E$6))/100),O285+((O285*(норми!$E$7))/100))</f>
        <v>0</v>
      </c>
      <c r="AE285" s="113">
        <f>IFERROR(IF(P285&gt;0,0,ROUNDUP(норми!$F$4*G285,0)),"")</f>
        <v>0</v>
      </c>
      <c r="AF285" s="61"/>
      <c r="AG285" s="61"/>
      <c r="AH285" s="61"/>
      <c r="AI285" s="60">
        <f>IF(X285&gt;0,(X285*(норми!$J$4*F285)),0)</f>
        <v>0</v>
      </c>
      <c r="AJ285" s="60">
        <f>IF(V285="фах",норми!$K$4*F285,0)</f>
        <v>0</v>
      </c>
      <c r="AK285" s="60">
        <f>IF(V285="заг",норми!$L$4*F285,0)</f>
        <v>0</v>
      </c>
      <c r="AL285" s="60">
        <f>IF(W285="фах",норми!$M$4*F285,0)</f>
        <v>0</v>
      </c>
      <c r="AM285" s="60">
        <f>IF(W285="заг",норми!$N$4*F285,0)</f>
        <v>0</v>
      </c>
      <c r="AN285" s="60">
        <f>IF(T285&gt;0,G285*норми!$O$4,0)</f>
        <v>0</v>
      </c>
      <c r="AO285" s="60">
        <f>IF(U285&gt;0,G285*норми!$P$4,0)</f>
        <v>0</v>
      </c>
      <c r="AP285" s="60">
        <f>IF(U285="е.п.",ROUNDUP(G285*норми!$Q$4,0),0)</f>
        <v>0</v>
      </c>
      <c r="AQ285" s="60">
        <f>IF(U285="е.у.",ROUNDUP(G285*норми!$R$4,0),0)</f>
        <v>0</v>
      </c>
      <c r="AR285" s="113">
        <f>IF(R285="дп/др.(б)",ROUNDUP((F285*норми!$S$4)+(((норми!$S$10+норми!$S$11)*норми!$S$9)*F285),0),0)</f>
        <v>0</v>
      </c>
      <c r="AS285" s="60">
        <f>IF(S285="аб",ROUNDUP((норми!$T$4*G285)+(норми!$S$11*(норми!$T$9*F285)),0),0)</f>
        <v>0</v>
      </c>
      <c r="AT285" s="113">
        <f>IF(R285="дп/др.(м)",ROUNDUP((F285*норми!$U$4)+(((норми!$U$10+норми!$U$11)*норми!$U$9)*F285),0),0)</f>
        <v>0</v>
      </c>
      <c r="AU285" s="60">
        <f>IF(S285="ам",ROUNDUP((норми!$V$4*G285)+(норми!$U$11*(норми!$V$9*F285)),0),0)</f>
        <v>0</v>
      </c>
      <c r="AV285" s="43"/>
      <c r="AW285" s="60" t="str">
        <f t="shared" si="46"/>
        <v/>
      </c>
      <c r="AX285" s="43"/>
      <c r="AY285" s="60" t="str">
        <f>IF(P285&gt;0,IF(AX285="+",(норми!$X$4)*(P285*G285),""),"")</f>
        <v/>
      </c>
      <c r="AZ285" s="43"/>
      <c r="BA285" s="60" t="str">
        <f>IF(P285&gt;0,IF(AZ285="+",(норми!$X$4)*(P285*G285),""),"")</f>
        <v/>
      </c>
      <c r="BB285" s="43"/>
      <c r="BC285" s="60" t="str">
        <f>IF(P285&gt;0,IF(BB285="+",(норми!$Z$4)*(P285*F285),""),"")</f>
        <v/>
      </c>
      <c r="BD285" s="61"/>
      <c r="BE285" s="60">
        <f t="shared" si="53"/>
        <v>0</v>
      </c>
      <c r="BF285" s="44">
        <f t="shared" si="54"/>
        <v>0</v>
      </c>
    </row>
    <row r="286" spans="1:58" hidden="1" outlineLevel="1" x14ac:dyDescent="0.2">
      <c r="A286" s="33">
        <v>62</v>
      </c>
      <c r="B286" s="21"/>
      <c r="C286" s="21"/>
      <c r="D286" s="48"/>
      <c r="E286" s="21"/>
      <c r="F286" s="21"/>
      <c r="G286" s="21"/>
      <c r="H286" s="21"/>
      <c r="I286" s="21"/>
      <c r="J286" s="20"/>
      <c r="K286" s="22"/>
      <c r="L286" s="22"/>
      <c r="M286" s="22"/>
      <c r="N286" s="22"/>
      <c r="O286" s="22"/>
      <c r="P286" s="21"/>
      <c r="Q286" s="22"/>
      <c r="R286" s="22"/>
      <c r="S286" s="22"/>
      <c r="T286" s="22"/>
      <c r="U286" s="22"/>
      <c r="V286" s="22"/>
      <c r="W286" s="22"/>
      <c r="X286" s="48"/>
      <c r="Y286" s="23"/>
      <c r="Z286" s="59">
        <f t="shared" si="49"/>
        <v>0</v>
      </c>
      <c r="AA286" s="60">
        <f t="shared" si="50"/>
        <v>0</v>
      </c>
      <c r="AB286" s="60">
        <f t="shared" si="51"/>
        <v>0</v>
      </c>
      <c r="AC286" s="60">
        <f t="shared" si="52"/>
        <v>0</v>
      </c>
      <c r="AD286" s="60">
        <f>IF(D286&lt;=4,O286+((O286*(норми!$E$6))/100),O286+((O286*(норми!$E$7))/100))</f>
        <v>0</v>
      </c>
      <c r="AE286" s="113">
        <f>IFERROR(IF(P286&gt;0,0,ROUNDUP(норми!$F$4*G286,0)),"")</f>
        <v>0</v>
      </c>
      <c r="AF286" s="61"/>
      <c r="AG286" s="61"/>
      <c r="AH286" s="61"/>
      <c r="AI286" s="60">
        <f>IF(X286&gt;0,(X286*(норми!$J$4*F286)),0)</f>
        <v>0</v>
      </c>
      <c r="AJ286" s="60">
        <f>IF(V286="фах",норми!$K$4*F286,0)</f>
        <v>0</v>
      </c>
      <c r="AK286" s="60">
        <f>IF(V286="заг",норми!$L$4*F286,0)</f>
        <v>0</v>
      </c>
      <c r="AL286" s="60">
        <f>IF(W286="фах",норми!$M$4*F286,0)</f>
        <v>0</v>
      </c>
      <c r="AM286" s="60">
        <f>IF(W286="заг",норми!$N$4*F286,0)</f>
        <v>0</v>
      </c>
      <c r="AN286" s="60">
        <f>IF(T286&gt;0,G286*норми!$O$4,0)</f>
        <v>0</v>
      </c>
      <c r="AO286" s="60">
        <f>IF(U286&gt;0,G286*норми!$P$4,0)</f>
        <v>0</v>
      </c>
      <c r="AP286" s="60">
        <f>IF(U286="е.п.",ROUNDUP(G286*норми!$Q$4,0),0)</f>
        <v>0</v>
      </c>
      <c r="AQ286" s="60">
        <f>IF(U286="е.у.",ROUNDUP(G286*норми!$R$4,0),0)</f>
        <v>0</v>
      </c>
      <c r="AR286" s="113">
        <f>IF(R286="дп/др.(б)",ROUNDUP((F286*норми!$S$4)+(((норми!$S$10+норми!$S$11)*норми!$S$9)*F286),0),0)</f>
        <v>0</v>
      </c>
      <c r="AS286" s="60">
        <f>IF(S286="аб",ROUNDUP((норми!$T$4*G286)+(норми!$S$11*(норми!$T$9*F286)),0),0)</f>
        <v>0</v>
      </c>
      <c r="AT286" s="113">
        <f>IF(R286="дп/др.(м)",ROUNDUP((F286*норми!$U$4)+(((норми!$U$10+норми!$U$11)*норми!$U$9)*F286),0),0)</f>
        <v>0</v>
      </c>
      <c r="AU286" s="60">
        <f>IF(S286="ам",ROUNDUP((норми!$V$4*G286)+(норми!$U$11*(норми!$V$9*F286)),0),0)</f>
        <v>0</v>
      </c>
      <c r="AV286" s="43"/>
      <c r="AW286" s="60" t="str">
        <f t="shared" si="46"/>
        <v/>
      </c>
      <c r="AX286" s="43"/>
      <c r="AY286" s="60" t="str">
        <f>IF(P286&gt;0,IF(AX286="+",(норми!$X$4)*(P286*G286),""),"")</f>
        <v/>
      </c>
      <c r="AZ286" s="43"/>
      <c r="BA286" s="60" t="str">
        <f>IF(P286&gt;0,IF(AZ286="+",(норми!$X$4)*(P286*G286),""),"")</f>
        <v/>
      </c>
      <c r="BB286" s="43"/>
      <c r="BC286" s="60" t="str">
        <f>IF(P286&gt;0,IF(BB286="+",(норми!$Z$4)*(P286*F286),""),"")</f>
        <v/>
      </c>
      <c r="BD286" s="61"/>
      <c r="BE286" s="60">
        <f t="shared" si="53"/>
        <v>0</v>
      </c>
      <c r="BF286" s="44">
        <f t="shared" si="54"/>
        <v>0</v>
      </c>
    </row>
    <row r="287" spans="1:58" hidden="1" outlineLevel="1" x14ac:dyDescent="0.2">
      <c r="A287" s="33">
        <v>63</v>
      </c>
      <c r="B287" s="21"/>
      <c r="C287" s="21"/>
      <c r="D287" s="48"/>
      <c r="E287" s="21"/>
      <c r="F287" s="21"/>
      <c r="G287" s="21"/>
      <c r="H287" s="21"/>
      <c r="I287" s="21"/>
      <c r="J287" s="20"/>
      <c r="K287" s="22"/>
      <c r="L287" s="22"/>
      <c r="M287" s="22"/>
      <c r="N287" s="22"/>
      <c r="O287" s="22"/>
      <c r="P287" s="21"/>
      <c r="Q287" s="22"/>
      <c r="R287" s="22"/>
      <c r="S287" s="22"/>
      <c r="T287" s="22"/>
      <c r="U287" s="22"/>
      <c r="V287" s="22"/>
      <c r="W287" s="22"/>
      <c r="X287" s="48"/>
      <c r="Y287" s="23"/>
      <c r="Z287" s="59">
        <f t="shared" si="49"/>
        <v>0</v>
      </c>
      <c r="AA287" s="60">
        <f t="shared" si="50"/>
        <v>0</v>
      </c>
      <c r="AB287" s="60">
        <f t="shared" si="51"/>
        <v>0</v>
      </c>
      <c r="AC287" s="60">
        <f t="shared" si="52"/>
        <v>0</v>
      </c>
      <c r="AD287" s="60">
        <f>IF(D287&lt;=4,O287+((O287*(норми!$E$6))/100),O287+((O287*(норми!$E$7))/100))</f>
        <v>0</v>
      </c>
      <c r="AE287" s="113">
        <f>IFERROR(IF(P287&gt;0,0,ROUNDUP(норми!$F$4*G287,0)),"")</f>
        <v>0</v>
      </c>
      <c r="AF287" s="61"/>
      <c r="AG287" s="61"/>
      <c r="AH287" s="61"/>
      <c r="AI287" s="60">
        <f>IF(X287&gt;0,(X287*(норми!$J$4*F287)),0)</f>
        <v>0</v>
      </c>
      <c r="AJ287" s="60">
        <f>IF(V287="фах",норми!$K$4*F287,0)</f>
        <v>0</v>
      </c>
      <c r="AK287" s="60">
        <f>IF(V287="заг",норми!$L$4*F287,0)</f>
        <v>0</v>
      </c>
      <c r="AL287" s="60">
        <f>IF(W287="фах",норми!$M$4*F287,0)</f>
        <v>0</v>
      </c>
      <c r="AM287" s="60">
        <f>IF(W287="заг",норми!$N$4*F287,0)</f>
        <v>0</v>
      </c>
      <c r="AN287" s="60">
        <f>IF(T287&gt;0,G287*норми!$O$4,0)</f>
        <v>0</v>
      </c>
      <c r="AO287" s="60">
        <f>IF(U287&gt;0,G287*норми!$P$4,0)</f>
        <v>0</v>
      </c>
      <c r="AP287" s="60">
        <f>IF(U287="е.п.",ROUNDUP(G287*норми!$Q$4,0),0)</f>
        <v>0</v>
      </c>
      <c r="AQ287" s="60">
        <f>IF(U287="е.у.",ROUNDUP(G287*норми!$R$4,0),0)</f>
        <v>0</v>
      </c>
      <c r="AR287" s="113">
        <f>IF(R287="дп/др.(б)",ROUNDUP((F287*норми!$S$4)+(((норми!$S$10+норми!$S$11)*норми!$S$9)*F287),0),0)</f>
        <v>0</v>
      </c>
      <c r="AS287" s="60">
        <f>IF(S287="аб",ROUNDUP((норми!$T$4*G287)+(норми!$S$11*(норми!$T$9*F287)),0),0)</f>
        <v>0</v>
      </c>
      <c r="AT287" s="113">
        <f>IF(R287="дп/др.(м)",ROUNDUP((F287*норми!$U$4)+(((норми!$U$10+норми!$U$11)*норми!$U$9)*F287),0),0)</f>
        <v>0</v>
      </c>
      <c r="AU287" s="60">
        <f>IF(S287="ам",ROUNDUP((норми!$V$4*G287)+(норми!$U$11*(норми!$V$9*F287)),0),0)</f>
        <v>0</v>
      </c>
      <c r="AV287" s="43"/>
      <c r="AW287" s="60" t="str">
        <f t="shared" si="46"/>
        <v/>
      </c>
      <c r="AX287" s="43"/>
      <c r="AY287" s="60" t="str">
        <f>IF(P287&gt;0,IF(AX287="+",(норми!$X$4)*(P287*G287),""),"")</f>
        <v/>
      </c>
      <c r="AZ287" s="43"/>
      <c r="BA287" s="60" t="str">
        <f>IF(P287&gt;0,IF(AZ287="+",(норми!$X$4)*(P287*G287),""),"")</f>
        <v/>
      </c>
      <c r="BB287" s="43"/>
      <c r="BC287" s="60" t="str">
        <f>IF(P287&gt;0,IF(BB287="+",(норми!$Z$4)*(P287*F287),""),"")</f>
        <v/>
      </c>
      <c r="BD287" s="61"/>
      <c r="BE287" s="60">
        <f t="shared" si="53"/>
        <v>0</v>
      </c>
      <c r="BF287" s="44">
        <f t="shared" si="54"/>
        <v>0</v>
      </c>
    </row>
    <row r="288" spans="1:58" hidden="1" outlineLevel="1" x14ac:dyDescent="0.2">
      <c r="A288" s="33">
        <v>64</v>
      </c>
      <c r="B288" s="21"/>
      <c r="C288" s="21"/>
      <c r="D288" s="48"/>
      <c r="E288" s="21"/>
      <c r="F288" s="21"/>
      <c r="G288" s="21"/>
      <c r="H288" s="21"/>
      <c r="I288" s="21"/>
      <c r="J288" s="20"/>
      <c r="K288" s="22"/>
      <c r="L288" s="22"/>
      <c r="M288" s="22"/>
      <c r="N288" s="22"/>
      <c r="O288" s="22"/>
      <c r="P288" s="21"/>
      <c r="Q288" s="22"/>
      <c r="R288" s="22"/>
      <c r="S288" s="22"/>
      <c r="T288" s="22"/>
      <c r="U288" s="22"/>
      <c r="V288" s="22"/>
      <c r="W288" s="22"/>
      <c r="X288" s="48"/>
      <c r="Y288" s="23"/>
      <c r="Z288" s="59">
        <f t="shared" si="49"/>
        <v>0</v>
      </c>
      <c r="AA288" s="60">
        <f t="shared" si="50"/>
        <v>0</v>
      </c>
      <c r="AB288" s="60">
        <f t="shared" si="51"/>
        <v>0</v>
      </c>
      <c r="AC288" s="60">
        <f t="shared" si="52"/>
        <v>0</v>
      </c>
      <c r="AD288" s="60">
        <f>IF(D288&lt;=4,O288+((O288*(норми!$E$6))/100),O288+((O288*(норми!$E$7))/100))</f>
        <v>0</v>
      </c>
      <c r="AE288" s="113">
        <f>IFERROR(IF(P288&gt;0,0,ROUNDUP(норми!$F$4*G288,0)),"")</f>
        <v>0</v>
      </c>
      <c r="AF288" s="61"/>
      <c r="AG288" s="61"/>
      <c r="AH288" s="61"/>
      <c r="AI288" s="60">
        <f>IF(X288&gt;0,(X288*(норми!$J$4*F288)),0)</f>
        <v>0</v>
      </c>
      <c r="AJ288" s="60">
        <f>IF(V288="фах",норми!$K$4*F288,0)</f>
        <v>0</v>
      </c>
      <c r="AK288" s="60">
        <f>IF(V288="заг",норми!$L$4*F288,0)</f>
        <v>0</v>
      </c>
      <c r="AL288" s="60">
        <f>IF(W288="фах",норми!$M$4*F288,0)</f>
        <v>0</v>
      </c>
      <c r="AM288" s="60">
        <f>IF(W288="заг",норми!$N$4*F288,0)</f>
        <v>0</v>
      </c>
      <c r="AN288" s="60">
        <f>IF(T288&gt;0,G288*норми!$O$4,0)</f>
        <v>0</v>
      </c>
      <c r="AO288" s="60">
        <f>IF(U288&gt;0,G288*норми!$P$4,0)</f>
        <v>0</v>
      </c>
      <c r="AP288" s="60">
        <f>IF(U288="е.п.",ROUNDUP(G288*норми!$Q$4,0),0)</f>
        <v>0</v>
      </c>
      <c r="AQ288" s="60">
        <f>IF(U288="е.у.",ROUNDUP(G288*норми!$R$4,0),0)</f>
        <v>0</v>
      </c>
      <c r="AR288" s="113">
        <f>IF(R288="дп/др.(б)",ROUNDUP((F288*норми!$S$4)+(((норми!$S$10+норми!$S$11)*норми!$S$9)*F288),0),0)</f>
        <v>0</v>
      </c>
      <c r="AS288" s="60">
        <f>IF(S288="аб",ROUNDUP((норми!$T$4*G288)+(норми!$S$11*(норми!$T$9*F288)),0),0)</f>
        <v>0</v>
      </c>
      <c r="AT288" s="113">
        <f>IF(R288="дп/др.(м)",ROUNDUP((F288*норми!$U$4)+(((норми!$U$10+норми!$U$11)*норми!$U$9)*F288),0),0)</f>
        <v>0</v>
      </c>
      <c r="AU288" s="60">
        <f>IF(S288="ам",ROUNDUP((норми!$V$4*G288)+(норми!$U$11*(норми!$V$9*F288)),0),0)</f>
        <v>0</v>
      </c>
      <c r="AV288" s="43"/>
      <c r="AW288" s="60" t="str">
        <f t="shared" si="46"/>
        <v/>
      </c>
      <c r="AX288" s="43"/>
      <c r="AY288" s="60" t="str">
        <f>IF(P288&gt;0,IF(AX288="+",(норми!$X$4)*(P288*G288),""),"")</f>
        <v/>
      </c>
      <c r="AZ288" s="43"/>
      <c r="BA288" s="60" t="str">
        <f>IF(P288&gt;0,IF(AZ288="+",(норми!$X$4)*(P288*G288),""),"")</f>
        <v/>
      </c>
      <c r="BB288" s="43"/>
      <c r="BC288" s="60" t="str">
        <f>IF(P288&gt;0,IF(BB288="+",(норми!$Z$4)*(P288*F288),""),"")</f>
        <v/>
      </c>
      <c r="BD288" s="61"/>
      <c r="BE288" s="60">
        <f t="shared" si="53"/>
        <v>0</v>
      </c>
      <c r="BF288" s="44">
        <f t="shared" si="54"/>
        <v>0</v>
      </c>
    </row>
    <row r="289" spans="1:58" hidden="1" outlineLevel="1" x14ac:dyDescent="0.2">
      <c r="A289" s="33">
        <v>65</v>
      </c>
      <c r="B289" s="21"/>
      <c r="C289" s="21"/>
      <c r="D289" s="48"/>
      <c r="E289" s="21"/>
      <c r="F289" s="21"/>
      <c r="G289" s="21"/>
      <c r="H289" s="21"/>
      <c r="I289" s="21"/>
      <c r="J289" s="20"/>
      <c r="K289" s="22"/>
      <c r="L289" s="22"/>
      <c r="M289" s="22"/>
      <c r="N289" s="22"/>
      <c r="O289" s="22"/>
      <c r="P289" s="21"/>
      <c r="Q289" s="22"/>
      <c r="R289" s="22"/>
      <c r="S289" s="22"/>
      <c r="T289" s="22"/>
      <c r="U289" s="22"/>
      <c r="V289" s="22"/>
      <c r="W289" s="22"/>
      <c r="X289" s="48"/>
      <c r="Y289" s="23"/>
      <c r="Z289" s="59">
        <f t="shared" si="49"/>
        <v>0</v>
      </c>
      <c r="AA289" s="60">
        <f t="shared" si="50"/>
        <v>0</v>
      </c>
      <c r="AB289" s="60">
        <f t="shared" si="51"/>
        <v>0</v>
      </c>
      <c r="AC289" s="60">
        <f t="shared" si="52"/>
        <v>0</v>
      </c>
      <c r="AD289" s="60">
        <f>IF(D289&lt;=4,O289+((O289*(норми!$E$6))/100),O289+((O289*(норми!$E$7))/100))</f>
        <v>0</v>
      </c>
      <c r="AE289" s="113">
        <f>IFERROR(IF(P289&gt;0,0,ROUNDUP(норми!$F$4*G289,0)),"")</f>
        <v>0</v>
      </c>
      <c r="AF289" s="61"/>
      <c r="AG289" s="61"/>
      <c r="AH289" s="61"/>
      <c r="AI289" s="60">
        <f>IF(X289&gt;0,(X289*(норми!$J$4*F289)),0)</f>
        <v>0</v>
      </c>
      <c r="AJ289" s="60">
        <f>IF(V289="фах",норми!$K$4*F289,0)</f>
        <v>0</v>
      </c>
      <c r="AK289" s="60">
        <f>IF(V289="заг",норми!$L$4*F289,0)</f>
        <v>0</v>
      </c>
      <c r="AL289" s="60">
        <f>IF(W289="фах",норми!$M$4*F289,0)</f>
        <v>0</v>
      </c>
      <c r="AM289" s="60">
        <f>IF(W289="заг",норми!$N$4*F289,0)</f>
        <v>0</v>
      </c>
      <c r="AN289" s="60">
        <f>IF(T289&gt;0,G289*норми!$O$4,0)</f>
        <v>0</v>
      </c>
      <c r="AO289" s="60">
        <f>IF(U289&gt;0,G289*норми!$P$4,0)</f>
        <v>0</v>
      </c>
      <c r="AP289" s="60">
        <f>IF(U289="е.п.",ROUNDUP(G289*норми!$Q$4,0),0)</f>
        <v>0</v>
      </c>
      <c r="AQ289" s="60">
        <f>IF(U289="е.у.",ROUNDUP(G289*норми!$R$4,0),0)</f>
        <v>0</v>
      </c>
      <c r="AR289" s="113">
        <f>IF(R289="дп/др.(б)",ROUNDUP((F289*норми!$S$4)+(((норми!$S$10+норми!$S$11)*норми!$S$9)*F289),0),0)</f>
        <v>0</v>
      </c>
      <c r="AS289" s="60">
        <f>IF(S289="аб",ROUNDUP((норми!$T$4*G289)+(норми!$S$11*(норми!$T$9*F289)),0),0)</f>
        <v>0</v>
      </c>
      <c r="AT289" s="113">
        <f>IF(R289="дп/др.(м)",ROUNDUP((F289*норми!$U$4)+(((норми!$U$10+норми!$U$11)*норми!$U$9)*F289),0),0)</f>
        <v>0</v>
      </c>
      <c r="AU289" s="60">
        <f>IF(S289="ам",ROUNDUP((норми!$V$4*G289)+(норми!$U$11*(норми!$V$9*F289)),0),0)</f>
        <v>0</v>
      </c>
      <c r="AV289" s="43"/>
      <c r="AW289" s="60" t="str">
        <f t="shared" ref="AW289:AW324" si="55">IF(P289&gt;0,IF(AV289="+",(P289*5*G289),""),"")</f>
        <v/>
      </c>
      <c r="AX289" s="43"/>
      <c r="AY289" s="60" t="str">
        <f>IF(P289&gt;0,IF(AX289="+",(норми!$X$4)*(P289*G289),""),"")</f>
        <v/>
      </c>
      <c r="AZ289" s="43"/>
      <c r="BA289" s="60" t="str">
        <f>IF(P289&gt;0,IF(AZ289="+",(норми!$X$4)*(P289*G289),""),"")</f>
        <v/>
      </c>
      <c r="BB289" s="43"/>
      <c r="BC289" s="60" t="str">
        <f>IF(P289&gt;0,IF(BB289="+",(норми!$Z$4)*(P289*F289),""),"")</f>
        <v/>
      </c>
      <c r="BD289" s="61"/>
      <c r="BE289" s="60">
        <f t="shared" ref="BE289:BE324" si="56">Y289</f>
        <v>0</v>
      </c>
      <c r="BF289" s="44">
        <f t="shared" ref="BF289:BF320" si="57">IFERROR(SUM(Z289:BE289),"")</f>
        <v>0</v>
      </c>
    </row>
    <row r="290" spans="1:58" hidden="1" outlineLevel="1" x14ac:dyDescent="0.2">
      <c r="A290" s="33">
        <v>66</v>
      </c>
      <c r="B290" s="21"/>
      <c r="C290" s="21"/>
      <c r="D290" s="48"/>
      <c r="E290" s="21"/>
      <c r="F290" s="21"/>
      <c r="G290" s="21"/>
      <c r="H290" s="21"/>
      <c r="I290" s="21"/>
      <c r="J290" s="20"/>
      <c r="K290" s="22"/>
      <c r="L290" s="22"/>
      <c r="M290" s="22"/>
      <c r="N290" s="22"/>
      <c r="O290" s="22"/>
      <c r="P290" s="21"/>
      <c r="Q290" s="22"/>
      <c r="R290" s="22"/>
      <c r="S290" s="22"/>
      <c r="T290" s="22"/>
      <c r="U290" s="22"/>
      <c r="V290" s="22"/>
      <c r="W290" s="22"/>
      <c r="X290" s="48"/>
      <c r="Y290" s="23"/>
      <c r="Z290" s="59">
        <f t="shared" si="49"/>
        <v>0</v>
      </c>
      <c r="AA290" s="60">
        <f t="shared" si="50"/>
        <v>0</v>
      </c>
      <c r="AB290" s="60">
        <f t="shared" si="51"/>
        <v>0</v>
      </c>
      <c r="AC290" s="60">
        <f t="shared" si="52"/>
        <v>0</v>
      </c>
      <c r="AD290" s="60">
        <f>IF(D290&lt;=4,O290+((O290*(норми!$E$6))/100),O290+((O290*(норми!$E$7))/100))</f>
        <v>0</v>
      </c>
      <c r="AE290" s="113">
        <f>IFERROR(IF(P290&gt;0,0,ROUNDUP(норми!$F$4*G290,0)),"")</f>
        <v>0</v>
      </c>
      <c r="AF290" s="61"/>
      <c r="AG290" s="61"/>
      <c r="AH290" s="61"/>
      <c r="AI290" s="60">
        <f>IF(X290&gt;0,(X290*(норми!$J$4*F290)),0)</f>
        <v>0</v>
      </c>
      <c r="AJ290" s="60">
        <f>IF(V290="фах",норми!$K$4*F290,0)</f>
        <v>0</v>
      </c>
      <c r="AK290" s="60">
        <f>IF(V290="заг",норми!$L$4*F290,0)</f>
        <v>0</v>
      </c>
      <c r="AL290" s="60">
        <f>IF(W290="фах",норми!$M$4*F290,0)</f>
        <v>0</v>
      </c>
      <c r="AM290" s="60">
        <f>IF(W290="заг",норми!$N$4*F290,0)</f>
        <v>0</v>
      </c>
      <c r="AN290" s="60">
        <f>IF(T290&gt;0,G290*норми!$O$4,0)</f>
        <v>0</v>
      </c>
      <c r="AO290" s="60">
        <f>IF(U290&gt;0,G290*норми!$P$4,0)</f>
        <v>0</v>
      </c>
      <c r="AP290" s="60">
        <f>IF(U290="е.п.",ROUNDUP(G290*норми!$Q$4,0),0)</f>
        <v>0</v>
      </c>
      <c r="AQ290" s="60">
        <f>IF(U290="е.у.",ROUNDUP(G290*норми!$R$4,0),0)</f>
        <v>0</v>
      </c>
      <c r="AR290" s="113">
        <f>IF(R290="дп/др.(б)",ROUNDUP((F290*норми!$S$4)+(((норми!$S$10+норми!$S$11)*норми!$S$9)*F290),0),0)</f>
        <v>0</v>
      </c>
      <c r="AS290" s="60">
        <f>IF(S290="аб",ROUNDUP((норми!$T$4*G290)+(норми!$S$11*(норми!$T$9*F290)),0),0)</f>
        <v>0</v>
      </c>
      <c r="AT290" s="113">
        <f>IF(R290="дп/др.(м)",ROUNDUP((F290*норми!$U$4)+(((норми!$U$10+норми!$U$11)*норми!$U$9)*F290),0),0)</f>
        <v>0</v>
      </c>
      <c r="AU290" s="60">
        <f>IF(S290="ам",ROUNDUP((норми!$V$4*G290)+(норми!$U$11*(норми!$V$9*F290)),0),0)</f>
        <v>0</v>
      </c>
      <c r="AV290" s="43"/>
      <c r="AW290" s="60" t="str">
        <f t="shared" si="55"/>
        <v/>
      </c>
      <c r="AX290" s="43"/>
      <c r="AY290" s="60" t="str">
        <f>IF(P290&gt;0,IF(AX290="+",(норми!$X$4)*(P290*G290),""),"")</f>
        <v/>
      </c>
      <c r="AZ290" s="43"/>
      <c r="BA290" s="60" t="str">
        <f>IF(P290&gt;0,IF(AZ290="+",(норми!$X$4)*(P290*G290),""),"")</f>
        <v/>
      </c>
      <c r="BB290" s="43"/>
      <c r="BC290" s="60" t="str">
        <f>IF(P290&gt;0,IF(BB290="+",(норми!$Z$4)*(P290*F290),""),"")</f>
        <v/>
      </c>
      <c r="BD290" s="61"/>
      <c r="BE290" s="60">
        <f t="shared" si="56"/>
        <v>0</v>
      </c>
      <c r="BF290" s="44">
        <f t="shared" si="57"/>
        <v>0</v>
      </c>
    </row>
    <row r="291" spans="1:58" hidden="1" outlineLevel="1" x14ac:dyDescent="0.2">
      <c r="A291" s="33">
        <v>67</v>
      </c>
      <c r="B291" s="21"/>
      <c r="C291" s="21"/>
      <c r="D291" s="48"/>
      <c r="E291" s="21"/>
      <c r="F291" s="21"/>
      <c r="G291" s="21"/>
      <c r="H291" s="21"/>
      <c r="I291" s="21"/>
      <c r="J291" s="20"/>
      <c r="K291" s="22"/>
      <c r="L291" s="22"/>
      <c r="M291" s="22"/>
      <c r="N291" s="22"/>
      <c r="O291" s="22"/>
      <c r="P291" s="21"/>
      <c r="Q291" s="22"/>
      <c r="R291" s="22"/>
      <c r="S291" s="22"/>
      <c r="T291" s="22"/>
      <c r="U291" s="22"/>
      <c r="V291" s="22"/>
      <c r="W291" s="22"/>
      <c r="X291" s="48"/>
      <c r="Y291" s="23"/>
      <c r="Z291" s="59">
        <f t="shared" ref="Z291:Z324" si="58">K291</f>
        <v>0</v>
      </c>
      <c r="AA291" s="60">
        <f t="shared" ref="AA291:AA324" si="59">L291</f>
        <v>0</v>
      </c>
      <c r="AB291" s="60">
        <f t="shared" ref="AB291:AB324" si="60">M291*I291</f>
        <v>0</v>
      </c>
      <c r="AC291" s="60">
        <f t="shared" ref="AC291:AC324" si="61">N291</f>
        <v>0</v>
      </c>
      <c r="AD291" s="60">
        <f>IF(D291&lt;=4,O291+((O291*(норми!$E$6))/100),O291+((O291*(норми!$E$7))/100))</f>
        <v>0</v>
      </c>
      <c r="AE291" s="113">
        <f>IFERROR(IF(P291&gt;0,0,ROUNDUP(норми!$F$4*G291,0)),"")</f>
        <v>0</v>
      </c>
      <c r="AF291" s="61"/>
      <c r="AG291" s="61"/>
      <c r="AH291" s="61"/>
      <c r="AI291" s="60">
        <f>IF(X291&gt;0,(X291*(норми!$J$4*F291)),0)</f>
        <v>0</v>
      </c>
      <c r="AJ291" s="60">
        <f>IF(V291="фах",норми!$K$4*F291,0)</f>
        <v>0</v>
      </c>
      <c r="AK291" s="60">
        <f>IF(V291="заг",норми!$L$4*F291,0)</f>
        <v>0</v>
      </c>
      <c r="AL291" s="60">
        <f>IF(W291="фах",норми!$M$4*F291,0)</f>
        <v>0</v>
      </c>
      <c r="AM291" s="60">
        <f>IF(W291="заг",норми!$N$4*F291,0)</f>
        <v>0</v>
      </c>
      <c r="AN291" s="60">
        <f>IF(T291&gt;0,G291*норми!$O$4,0)</f>
        <v>0</v>
      </c>
      <c r="AO291" s="60">
        <f>IF(U291&gt;0,G291*норми!$P$4,0)</f>
        <v>0</v>
      </c>
      <c r="AP291" s="60">
        <f>IF(U291="е.п.",ROUNDUP(G291*норми!$Q$4,0),0)</f>
        <v>0</v>
      </c>
      <c r="AQ291" s="60">
        <f>IF(U291="е.у.",ROUNDUP(G291*норми!$R$4,0),0)</f>
        <v>0</v>
      </c>
      <c r="AR291" s="113">
        <f>IF(R291="дп/др.(б)",ROUNDUP((F291*норми!$S$4)+(((норми!$S$10+норми!$S$11)*норми!$S$9)*F291),0),0)</f>
        <v>0</v>
      </c>
      <c r="AS291" s="60">
        <f>IF(S291="аб",ROUNDUP((норми!$T$4*G291)+(норми!$S$11*(норми!$T$9*F291)),0),0)</f>
        <v>0</v>
      </c>
      <c r="AT291" s="113">
        <f>IF(R291="дп/др.(м)",ROUNDUP((F291*норми!$U$4)+(((норми!$U$10+норми!$U$11)*норми!$U$9)*F291),0),0)</f>
        <v>0</v>
      </c>
      <c r="AU291" s="60">
        <f>IF(S291="ам",ROUNDUP((норми!$V$4*G291)+(норми!$U$11*(норми!$V$9*F291)),0),0)</f>
        <v>0</v>
      </c>
      <c r="AV291" s="43"/>
      <c r="AW291" s="60" t="str">
        <f t="shared" si="55"/>
        <v/>
      </c>
      <c r="AX291" s="43"/>
      <c r="AY291" s="60" t="str">
        <f>IF(P291&gt;0,IF(AX291="+",(норми!$X$4)*(P291*G291),""),"")</f>
        <v/>
      </c>
      <c r="AZ291" s="43"/>
      <c r="BA291" s="60" t="str">
        <f>IF(P291&gt;0,IF(AZ291="+",(норми!$X$4)*(P291*G291),""),"")</f>
        <v/>
      </c>
      <c r="BB291" s="43"/>
      <c r="BC291" s="60" t="str">
        <f>IF(P291&gt;0,IF(BB291="+",(норми!$Z$4)*(P291*F291),""),"")</f>
        <v/>
      </c>
      <c r="BD291" s="61"/>
      <c r="BE291" s="60">
        <f t="shared" si="56"/>
        <v>0</v>
      </c>
      <c r="BF291" s="44">
        <f t="shared" si="57"/>
        <v>0</v>
      </c>
    </row>
    <row r="292" spans="1:58" hidden="1" outlineLevel="1" x14ac:dyDescent="0.2">
      <c r="A292" s="33">
        <v>68</v>
      </c>
      <c r="B292" s="21"/>
      <c r="C292" s="21"/>
      <c r="D292" s="48"/>
      <c r="E292" s="21"/>
      <c r="F292" s="21"/>
      <c r="G292" s="21"/>
      <c r="H292" s="21"/>
      <c r="I292" s="21"/>
      <c r="J292" s="20"/>
      <c r="K292" s="22"/>
      <c r="L292" s="22"/>
      <c r="M292" s="22"/>
      <c r="N292" s="22"/>
      <c r="O292" s="22"/>
      <c r="P292" s="21"/>
      <c r="Q292" s="22"/>
      <c r="R292" s="22"/>
      <c r="S292" s="22"/>
      <c r="T292" s="22"/>
      <c r="U292" s="22"/>
      <c r="V292" s="22"/>
      <c r="W292" s="22"/>
      <c r="X292" s="48"/>
      <c r="Y292" s="23"/>
      <c r="Z292" s="59">
        <f t="shared" si="58"/>
        <v>0</v>
      </c>
      <c r="AA292" s="60">
        <f t="shared" si="59"/>
        <v>0</v>
      </c>
      <c r="AB292" s="60">
        <f t="shared" si="60"/>
        <v>0</v>
      </c>
      <c r="AC292" s="60">
        <f t="shared" si="61"/>
        <v>0</v>
      </c>
      <c r="AD292" s="60">
        <f>IF(D292&lt;=4,O292+((O292*(норми!$E$6))/100),O292+((O292*(норми!$E$7))/100))</f>
        <v>0</v>
      </c>
      <c r="AE292" s="113">
        <f>IFERROR(IF(P292&gt;0,0,ROUNDUP(норми!$F$4*G292,0)),"")</f>
        <v>0</v>
      </c>
      <c r="AF292" s="61"/>
      <c r="AG292" s="61"/>
      <c r="AH292" s="61"/>
      <c r="AI292" s="60">
        <f>IF(X292&gt;0,(X292*(норми!$J$4*F292)),0)</f>
        <v>0</v>
      </c>
      <c r="AJ292" s="60">
        <f>IF(V292="фах",норми!$K$4*F292,0)</f>
        <v>0</v>
      </c>
      <c r="AK292" s="60">
        <f>IF(V292="заг",норми!$L$4*F292,0)</f>
        <v>0</v>
      </c>
      <c r="AL292" s="60">
        <f>IF(W292="фах",норми!$M$4*F292,0)</f>
        <v>0</v>
      </c>
      <c r="AM292" s="60">
        <f>IF(W292="заг",норми!$N$4*F292,0)</f>
        <v>0</v>
      </c>
      <c r="AN292" s="60">
        <f>IF(T292&gt;0,G292*норми!$O$4,0)</f>
        <v>0</v>
      </c>
      <c r="AO292" s="60">
        <f>IF(U292&gt;0,G292*норми!$P$4,0)</f>
        <v>0</v>
      </c>
      <c r="AP292" s="60">
        <f>IF(U292="е.п.",ROUNDUP(G292*норми!$Q$4,0),0)</f>
        <v>0</v>
      </c>
      <c r="AQ292" s="60">
        <f>IF(U292="е.у.",ROUNDUP(G292*норми!$R$4,0),0)</f>
        <v>0</v>
      </c>
      <c r="AR292" s="113">
        <f>IF(R292="дп/др.(б)",ROUNDUP((F292*норми!$S$4)+(((норми!$S$10+норми!$S$11)*норми!$S$9)*F292),0),0)</f>
        <v>0</v>
      </c>
      <c r="AS292" s="60">
        <f>IF(S292="аб",ROUNDUP((норми!$T$4*G292)+(норми!$S$11*(норми!$T$9*F292)),0),0)</f>
        <v>0</v>
      </c>
      <c r="AT292" s="113">
        <f>IF(R292="дп/др.(м)",ROUNDUP((F292*норми!$U$4)+(((норми!$U$10+норми!$U$11)*норми!$U$9)*F292),0),0)</f>
        <v>0</v>
      </c>
      <c r="AU292" s="60">
        <f>IF(S292="ам",ROUNDUP((норми!$V$4*G292)+(норми!$U$11*(норми!$V$9*F292)),0),0)</f>
        <v>0</v>
      </c>
      <c r="AV292" s="43"/>
      <c r="AW292" s="60" t="str">
        <f t="shared" si="55"/>
        <v/>
      </c>
      <c r="AX292" s="43"/>
      <c r="AY292" s="60" t="str">
        <f>IF(P292&gt;0,IF(AX292="+",(норми!$X$4)*(P292*G292),""),"")</f>
        <v/>
      </c>
      <c r="AZ292" s="43"/>
      <c r="BA292" s="60" t="str">
        <f>IF(P292&gt;0,IF(AZ292="+",(норми!$X$4)*(P292*G292),""),"")</f>
        <v/>
      </c>
      <c r="BB292" s="43"/>
      <c r="BC292" s="60" t="str">
        <f>IF(P292&gt;0,IF(BB292="+",(норми!$Z$4)*(P292*F292),""),"")</f>
        <v/>
      </c>
      <c r="BD292" s="61"/>
      <c r="BE292" s="60">
        <f t="shared" si="56"/>
        <v>0</v>
      </c>
      <c r="BF292" s="44">
        <f t="shared" si="57"/>
        <v>0</v>
      </c>
    </row>
    <row r="293" spans="1:58" hidden="1" outlineLevel="1" x14ac:dyDescent="0.2">
      <c r="A293" s="33">
        <v>69</v>
      </c>
      <c r="B293" s="21"/>
      <c r="C293" s="21"/>
      <c r="D293" s="48"/>
      <c r="E293" s="21"/>
      <c r="F293" s="21"/>
      <c r="G293" s="21"/>
      <c r="H293" s="21"/>
      <c r="I293" s="21"/>
      <c r="J293" s="20"/>
      <c r="K293" s="22"/>
      <c r="L293" s="22"/>
      <c r="M293" s="22"/>
      <c r="N293" s="22"/>
      <c r="O293" s="22"/>
      <c r="P293" s="21"/>
      <c r="Q293" s="22"/>
      <c r="R293" s="22"/>
      <c r="S293" s="22"/>
      <c r="T293" s="22"/>
      <c r="U293" s="22"/>
      <c r="V293" s="22"/>
      <c r="W293" s="22"/>
      <c r="X293" s="48"/>
      <c r="Y293" s="23"/>
      <c r="Z293" s="59">
        <f t="shared" si="58"/>
        <v>0</v>
      </c>
      <c r="AA293" s="60">
        <f t="shared" si="59"/>
        <v>0</v>
      </c>
      <c r="AB293" s="60">
        <f t="shared" si="60"/>
        <v>0</v>
      </c>
      <c r="AC293" s="60">
        <f t="shared" si="61"/>
        <v>0</v>
      </c>
      <c r="AD293" s="60">
        <f>IF(D293&lt;=4,O293+((O293*(норми!$E$6))/100),O293+((O293*(норми!$E$7))/100))</f>
        <v>0</v>
      </c>
      <c r="AE293" s="113">
        <f>IFERROR(IF(P293&gt;0,0,ROUNDUP(норми!$F$4*G293,0)),"")</f>
        <v>0</v>
      </c>
      <c r="AF293" s="61"/>
      <c r="AG293" s="61"/>
      <c r="AH293" s="61"/>
      <c r="AI293" s="60">
        <f>IF(X293&gt;0,(X293*(норми!$J$4*F293)),0)</f>
        <v>0</v>
      </c>
      <c r="AJ293" s="60">
        <f>IF(V293="фах",норми!$K$4*F293,0)</f>
        <v>0</v>
      </c>
      <c r="AK293" s="60">
        <f>IF(V293="заг",норми!$L$4*F293,0)</f>
        <v>0</v>
      </c>
      <c r="AL293" s="60">
        <f>IF(W293="фах",норми!$M$4*F293,0)</f>
        <v>0</v>
      </c>
      <c r="AM293" s="60">
        <f>IF(W293="заг",норми!$N$4*F293,0)</f>
        <v>0</v>
      </c>
      <c r="AN293" s="60">
        <f>IF(T293&gt;0,G293*норми!$O$4,0)</f>
        <v>0</v>
      </c>
      <c r="AO293" s="60">
        <f>IF(U293&gt;0,G293*норми!$P$4,0)</f>
        <v>0</v>
      </c>
      <c r="AP293" s="60">
        <f>IF(U293="е.п.",ROUNDUP(G293*норми!$Q$4,0),0)</f>
        <v>0</v>
      </c>
      <c r="AQ293" s="60">
        <f>IF(U293="е.у.",ROUNDUP(G293*норми!$R$4,0),0)</f>
        <v>0</v>
      </c>
      <c r="AR293" s="113">
        <f>IF(R293="дп/др.(б)",ROUNDUP((F293*норми!$S$4)+(((норми!$S$10+норми!$S$11)*норми!$S$9)*F293),0),0)</f>
        <v>0</v>
      </c>
      <c r="AS293" s="60">
        <f>IF(S293="аб",ROUNDUP((норми!$T$4*G293)+(норми!$S$11*(норми!$T$9*F293)),0),0)</f>
        <v>0</v>
      </c>
      <c r="AT293" s="113">
        <f>IF(R293="дп/др.(м)",ROUNDUP((F293*норми!$U$4)+(((норми!$U$10+норми!$U$11)*норми!$U$9)*F293),0),0)</f>
        <v>0</v>
      </c>
      <c r="AU293" s="60">
        <f>IF(S293="ам",ROUNDUP((норми!$V$4*G293)+(норми!$U$11*(норми!$V$9*F293)),0),0)</f>
        <v>0</v>
      </c>
      <c r="AV293" s="43"/>
      <c r="AW293" s="60" t="str">
        <f t="shared" si="55"/>
        <v/>
      </c>
      <c r="AX293" s="43"/>
      <c r="AY293" s="60" t="str">
        <f>IF(P293&gt;0,IF(AX293="+",(норми!$X$4)*(P293*G293),""),"")</f>
        <v/>
      </c>
      <c r="AZ293" s="43"/>
      <c r="BA293" s="60" t="str">
        <f>IF(P293&gt;0,IF(AZ293="+",(норми!$X$4)*(P293*G293),""),"")</f>
        <v/>
      </c>
      <c r="BB293" s="43"/>
      <c r="BC293" s="60" t="str">
        <f>IF(P293&gt;0,IF(BB293="+",(норми!$Z$4)*(P293*F293),""),"")</f>
        <v/>
      </c>
      <c r="BD293" s="61"/>
      <c r="BE293" s="60">
        <f t="shared" si="56"/>
        <v>0</v>
      </c>
      <c r="BF293" s="44">
        <f t="shared" si="57"/>
        <v>0</v>
      </c>
    </row>
    <row r="294" spans="1:58" hidden="1" outlineLevel="1" x14ac:dyDescent="0.2">
      <c r="A294" s="33">
        <v>70</v>
      </c>
      <c r="B294" s="21"/>
      <c r="C294" s="21"/>
      <c r="D294" s="48"/>
      <c r="E294" s="21"/>
      <c r="F294" s="21"/>
      <c r="G294" s="21"/>
      <c r="H294" s="21"/>
      <c r="I294" s="21"/>
      <c r="J294" s="20"/>
      <c r="K294" s="22"/>
      <c r="L294" s="22"/>
      <c r="M294" s="22"/>
      <c r="N294" s="22"/>
      <c r="O294" s="22"/>
      <c r="P294" s="21"/>
      <c r="Q294" s="22"/>
      <c r="R294" s="22"/>
      <c r="S294" s="22"/>
      <c r="T294" s="22"/>
      <c r="U294" s="22"/>
      <c r="V294" s="22"/>
      <c r="W294" s="22"/>
      <c r="X294" s="48"/>
      <c r="Y294" s="23"/>
      <c r="Z294" s="59">
        <f t="shared" si="58"/>
        <v>0</v>
      </c>
      <c r="AA294" s="60">
        <f t="shared" si="59"/>
        <v>0</v>
      </c>
      <c r="AB294" s="60">
        <f t="shared" si="60"/>
        <v>0</v>
      </c>
      <c r="AC294" s="60">
        <f t="shared" si="61"/>
        <v>0</v>
      </c>
      <c r="AD294" s="60">
        <f>IF(D294&lt;=4,O294+((O294*(норми!$E$6))/100),O294+((O294*(норми!$E$7))/100))</f>
        <v>0</v>
      </c>
      <c r="AE294" s="113">
        <f>IFERROR(IF(P294&gt;0,0,ROUNDUP(норми!$F$4*G294,0)),"")</f>
        <v>0</v>
      </c>
      <c r="AF294" s="61"/>
      <c r="AG294" s="61"/>
      <c r="AH294" s="61"/>
      <c r="AI294" s="60">
        <f>IF(X294&gt;0,(X294*(норми!$J$4*F294)),0)</f>
        <v>0</v>
      </c>
      <c r="AJ294" s="60">
        <f>IF(V294="фах",норми!$K$4*F294,0)</f>
        <v>0</v>
      </c>
      <c r="AK294" s="60">
        <f>IF(V294="заг",норми!$L$4*F294,0)</f>
        <v>0</v>
      </c>
      <c r="AL294" s="60">
        <f>IF(W294="фах",норми!$M$4*F294,0)</f>
        <v>0</v>
      </c>
      <c r="AM294" s="60">
        <f>IF(W294="заг",норми!$N$4*F294,0)</f>
        <v>0</v>
      </c>
      <c r="AN294" s="60">
        <f>IF(T294&gt;0,G294*норми!$O$4,0)</f>
        <v>0</v>
      </c>
      <c r="AO294" s="60">
        <f>IF(U294&gt;0,G294*норми!$P$4,0)</f>
        <v>0</v>
      </c>
      <c r="AP294" s="60">
        <f>IF(U294="е.п.",ROUNDUP(G294*норми!$Q$4,0),0)</f>
        <v>0</v>
      </c>
      <c r="AQ294" s="60">
        <f>IF(U294="е.у.",ROUNDUP(G294*норми!$R$4,0),0)</f>
        <v>0</v>
      </c>
      <c r="AR294" s="113">
        <f>IF(R294="дп/др.(б)",ROUNDUP((F294*норми!$S$4)+(((норми!$S$10+норми!$S$11)*норми!$S$9)*F294),0),0)</f>
        <v>0</v>
      </c>
      <c r="AS294" s="60">
        <f>IF(S294="аб",ROUNDUP((норми!$T$4*G294)+(норми!$S$11*(норми!$T$9*F294)),0),0)</f>
        <v>0</v>
      </c>
      <c r="AT294" s="113">
        <f>IF(R294="дп/др.(м)",ROUNDUP((F294*норми!$U$4)+(((норми!$U$10+норми!$U$11)*норми!$U$9)*F294),0),0)</f>
        <v>0</v>
      </c>
      <c r="AU294" s="60">
        <f>IF(S294="ам",ROUNDUP((норми!$V$4*G294)+(норми!$U$11*(норми!$V$9*F294)),0),0)</f>
        <v>0</v>
      </c>
      <c r="AV294" s="43"/>
      <c r="AW294" s="60" t="str">
        <f t="shared" si="55"/>
        <v/>
      </c>
      <c r="AX294" s="43"/>
      <c r="AY294" s="60" t="str">
        <f>IF(P294&gt;0,IF(AX294="+",(норми!$X$4)*(P294*G294),""),"")</f>
        <v/>
      </c>
      <c r="AZ294" s="43"/>
      <c r="BA294" s="60" t="str">
        <f>IF(P294&gt;0,IF(AZ294="+",(норми!$X$4)*(P294*G294),""),"")</f>
        <v/>
      </c>
      <c r="BB294" s="43"/>
      <c r="BC294" s="60" t="str">
        <f>IF(P294&gt;0,IF(BB294="+",(норми!$Z$4)*(P294*F294),""),"")</f>
        <v/>
      </c>
      <c r="BD294" s="61"/>
      <c r="BE294" s="60">
        <f t="shared" si="56"/>
        <v>0</v>
      </c>
      <c r="BF294" s="44">
        <f t="shared" si="57"/>
        <v>0</v>
      </c>
    </row>
    <row r="295" spans="1:58" hidden="1" outlineLevel="1" x14ac:dyDescent="0.2">
      <c r="A295" s="33">
        <v>71</v>
      </c>
      <c r="B295" s="21"/>
      <c r="C295" s="21"/>
      <c r="D295" s="48"/>
      <c r="E295" s="21"/>
      <c r="F295" s="21"/>
      <c r="G295" s="21"/>
      <c r="H295" s="21"/>
      <c r="I295" s="21"/>
      <c r="J295" s="20"/>
      <c r="K295" s="22"/>
      <c r="L295" s="22"/>
      <c r="M295" s="22"/>
      <c r="N295" s="22"/>
      <c r="O295" s="22"/>
      <c r="P295" s="21"/>
      <c r="Q295" s="22"/>
      <c r="R295" s="22"/>
      <c r="S295" s="22"/>
      <c r="T295" s="22"/>
      <c r="U295" s="22"/>
      <c r="V295" s="22"/>
      <c r="W295" s="22"/>
      <c r="X295" s="48"/>
      <c r="Y295" s="23"/>
      <c r="Z295" s="59">
        <f t="shared" si="58"/>
        <v>0</v>
      </c>
      <c r="AA295" s="60">
        <f t="shared" si="59"/>
        <v>0</v>
      </c>
      <c r="AB295" s="60">
        <f t="shared" si="60"/>
        <v>0</v>
      </c>
      <c r="AC295" s="60">
        <f t="shared" si="61"/>
        <v>0</v>
      </c>
      <c r="AD295" s="60">
        <f>IF(D295&lt;=4,O295+((O295*(норми!$E$6))/100),O295+((O295*(норми!$E$7))/100))</f>
        <v>0</v>
      </c>
      <c r="AE295" s="113">
        <f>IFERROR(IF(P295&gt;0,0,ROUNDUP(норми!$F$4*G295,0)),"")</f>
        <v>0</v>
      </c>
      <c r="AF295" s="61"/>
      <c r="AG295" s="61"/>
      <c r="AH295" s="61"/>
      <c r="AI295" s="60">
        <f>IF(X295&gt;0,(X295*(норми!$J$4*F295)),0)</f>
        <v>0</v>
      </c>
      <c r="AJ295" s="60">
        <f>IF(V295="фах",норми!$K$4*F295,0)</f>
        <v>0</v>
      </c>
      <c r="AK295" s="60">
        <f>IF(V295="заг",норми!$L$4*F295,0)</f>
        <v>0</v>
      </c>
      <c r="AL295" s="60">
        <f>IF(W295="фах",норми!$M$4*F295,0)</f>
        <v>0</v>
      </c>
      <c r="AM295" s="60">
        <f>IF(W295="заг",норми!$N$4*F295,0)</f>
        <v>0</v>
      </c>
      <c r="AN295" s="60">
        <f>IF(T295&gt;0,G295*норми!$O$4,0)</f>
        <v>0</v>
      </c>
      <c r="AO295" s="60">
        <f>IF(U295&gt;0,G295*норми!$P$4,0)</f>
        <v>0</v>
      </c>
      <c r="AP295" s="60">
        <f>IF(U295="е.п.",ROUNDUP(G295*норми!$Q$4,0),0)</f>
        <v>0</v>
      </c>
      <c r="AQ295" s="60">
        <f>IF(U295="е.у.",ROUNDUP(G295*норми!$R$4,0),0)</f>
        <v>0</v>
      </c>
      <c r="AR295" s="113">
        <f>IF(R295="дп/др.(б)",ROUNDUP((F295*норми!$S$4)+(((норми!$S$10+норми!$S$11)*норми!$S$9)*F295),0),0)</f>
        <v>0</v>
      </c>
      <c r="AS295" s="60">
        <f>IF(S295="аб",ROUNDUP((норми!$T$4*G295)+(норми!$S$11*(норми!$T$9*F295)),0),0)</f>
        <v>0</v>
      </c>
      <c r="AT295" s="113">
        <f>IF(R295="дп/др.(м)",ROUNDUP((F295*норми!$U$4)+(((норми!$U$10+норми!$U$11)*норми!$U$9)*F295),0),0)</f>
        <v>0</v>
      </c>
      <c r="AU295" s="60">
        <f>IF(S295="ам",ROUNDUP((норми!$V$4*G295)+(норми!$U$11*(норми!$V$9*F295)),0),0)</f>
        <v>0</v>
      </c>
      <c r="AV295" s="43"/>
      <c r="AW295" s="60" t="str">
        <f t="shared" si="55"/>
        <v/>
      </c>
      <c r="AX295" s="43"/>
      <c r="AY295" s="60" t="str">
        <f>IF(P295&gt;0,IF(AX295="+",(норми!$X$4)*(P295*G295),""),"")</f>
        <v/>
      </c>
      <c r="AZ295" s="43"/>
      <c r="BA295" s="60" t="str">
        <f>IF(P295&gt;0,IF(AZ295="+",(норми!$X$4)*(P295*G295),""),"")</f>
        <v/>
      </c>
      <c r="BB295" s="43"/>
      <c r="BC295" s="60" t="str">
        <f>IF(P295&gt;0,IF(BB295="+",(норми!$Z$4)*(P295*F295),""),"")</f>
        <v/>
      </c>
      <c r="BD295" s="61"/>
      <c r="BE295" s="60">
        <f t="shared" si="56"/>
        <v>0</v>
      </c>
      <c r="BF295" s="44">
        <f t="shared" si="57"/>
        <v>0</v>
      </c>
    </row>
    <row r="296" spans="1:58" hidden="1" outlineLevel="1" x14ac:dyDescent="0.2">
      <c r="A296" s="33">
        <v>72</v>
      </c>
      <c r="B296" s="21"/>
      <c r="C296" s="21"/>
      <c r="D296" s="48"/>
      <c r="E296" s="21"/>
      <c r="F296" s="21"/>
      <c r="G296" s="21"/>
      <c r="H296" s="21"/>
      <c r="I296" s="21"/>
      <c r="J296" s="20"/>
      <c r="K296" s="22"/>
      <c r="L296" s="22"/>
      <c r="M296" s="22"/>
      <c r="N296" s="22"/>
      <c r="O296" s="22"/>
      <c r="P296" s="21"/>
      <c r="Q296" s="22"/>
      <c r="R296" s="22"/>
      <c r="S296" s="22"/>
      <c r="T296" s="22"/>
      <c r="U296" s="22"/>
      <c r="V296" s="22"/>
      <c r="W296" s="22"/>
      <c r="X296" s="48"/>
      <c r="Y296" s="23"/>
      <c r="Z296" s="59">
        <f t="shared" si="58"/>
        <v>0</v>
      </c>
      <c r="AA296" s="60">
        <f t="shared" si="59"/>
        <v>0</v>
      </c>
      <c r="AB296" s="60">
        <f t="shared" si="60"/>
        <v>0</v>
      </c>
      <c r="AC296" s="60">
        <f t="shared" si="61"/>
        <v>0</v>
      </c>
      <c r="AD296" s="60">
        <f>IF(D296&lt;=4,O296+((O296*(норми!$E$6))/100),O296+((O296*(норми!$E$7))/100))</f>
        <v>0</v>
      </c>
      <c r="AE296" s="113">
        <f>IFERROR(IF(P296&gt;0,0,ROUNDUP(норми!$F$4*G296,0)),"")</f>
        <v>0</v>
      </c>
      <c r="AF296" s="61"/>
      <c r="AG296" s="61"/>
      <c r="AH296" s="61"/>
      <c r="AI296" s="60">
        <f>IF(X296&gt;0,(X296*(норми!$J$4*F296)),0)</f>
        <v>0</v>
      </c>
      <c r="AJ296" s="60">
        <f>IF(V296="фах",норми!$K$4*F296,0)</f>
        <v>0</v>
      </c>
      <c r="AK296" s="60">
        <f>IF(V296="заг",норми!$L$4*F296,0)</f>
        <v>0</v>
      </c>
      <c r="AL296" s="60">
        <f>IF(W296="фах",норми!$M$4*F296,0)</f>
        <v>0</v>
      </c>
      <c r="AM296" s="60">
        <f>IF(W296="заг",норми!$N$4*F296,0)</f>
        <v>0</v>
      </c>
      <c r="AN296" s="60">
        <f>IF(T296&gt;0,G296*норми!$O$4,0)</f>
        <v>0</v>
      </c>
      <c r="AO296" s="60">
        <f>IF(U296&gt;0,G296*норми!$P$4,0)</f>
        <v>0</v>
      </c>
      <c r="AP296" s="60">
        <f>IF(U296="е.п.",ROUNDUP(G296*норми!$Q$4,0),0)</f>
        <v>0</v>
      </c>
      <c r="AQ296" s="60">
        <f>IF(U296="е.у.",ROUNDUP(G296*норми!$R$4,0),0)</f>
        <v>0</v>
      </c>
      <c r="AR296" s="113">
        <f>IF(R296="дп/др.(б)",ROUNDUP((F296*норми!$S$4)+(((норми!$S$10+норми!$S$11)*норми!$S$9)*F296),0),0)</f>
        <v>0</v>
      </c>
      <c r="AS296" s="60">
        <f>IF(S296="аб",ROUNDUP((норми!$T$4*G296)+(норми!$S$11*(норми!$T$9*F296)),0),0)</f>
        <v>0</v>
      </c>
      <c r="AT296" s="113">
        <f>IF(R296="дп/др.(м)",ROUNDUP((F296*норми!$U$4)+(((норми!$U$10+норми!$U$11)*норми!$U$9)*F296),0),0)</f>
        <v>0</v>
      </c>
      <c r="AU296" s="60">
        <f>IF(S296="ам",ROUNDUP((норми!$V$4*G296)+(норми!$U$11*(норми!$V$9*F296)),0),0)</f>
        <v>0</v>
      </c>
      <c r="AV296" s="43"/>
      <c r="AW296" s="60" t="str">
        <f t="shared" si="55"/>
        <v/>
      </c>
      <c r="AX296" s="43"/>
      <c r="AY296" s="60" t="str">
        <f>IF(P296&gt;0,IF(AX296="+",(норми!$X$4)*(P296*G296),""),"")</f>
        <v/>
      </c>
      <c r="AZ296" s="43"/>
      <c r="BA296" s="60" t="str">
        <f>IF(P296&gt;0,IF(AZ296="+",(норми!$X$4)*(P296*G296),""),"")</f>
        <v/>
      </c>
      <c r="BB296" s="43"/>
      <c r="BC296" s="60" t="str">
        <f>IF(P296&gt;0,IF(BB296="+",(норми!$Z$4)*(P296*F296),""),"")</f>
        <v/>
      </c>
      <c r="BD296" s="61"/>
      <c r="BE296" s="60">
        <f t="shared" si="56"/>
        <v>0</v>
      </c>
      <c r="BF296" s="44">
        <f t="shared" si="57"/>
        <v>0</v>
      </c>
    </row>
    <row r="297" spans="1:58" hidden="1" outlineLevel="1" x14ac:dyDescent="0.2">
      <c r="A297" s="33">
        <v>73</v>
      </c>
      <c r="B297" s="21"/>
      <c r="C297" s="21"/>
      <c r="D297" s="48"/>
      <c r="E297" s="21"/>
      <c r="F297" s="21"/>
      <c r="G297" s="21"/>
      <c r="H297" s="21"/>
      <c r="I297" s="21"/>
      <c r="J297" s="20"/>
      <c r="K297" s="22"/>
      <c r="L297" s="22"/>
      <c r="M297" s="22"/>
      <c r="N297" s="22"/>
      <c r="O297" s="22"/>
      <c r="P297" s="21"/>
      <c r="Q297" s="22"/>
      <c r="R297" s="22"/>
      <c r="S297" s="22"/>
      <c r="T297" s="22"/>
      <c r="U297" s="22"/>
      <c r="V297" s="22"/>
      <c r="W297" s="22"/>
      <c r="X297" s="48"/>
      <c r="Y297" s="23"/>
      <c r="Z297" s="59">
        <f t="shared" si="58"/>
        <v>0</v>
      </c>
      <c r="AA297" s="60">
        <f t="shared" si="59"/>
        <v>0</v>
      </c>
      <c r="AB297" s="60">
        <f t="shared" si="60"/>
        <v>0</v>
      </c>
      <c r="AC297" s="60">
        <f t="shared" si="61"/>
        <v>0</v>
      </c>
      <c r="AD297" s="60">
        <f>IF(D297&lt;=4,O297+((O297*(норми!$E$6))/100),O297+((O297*(норми!$E$7))/100))</f>
        <v>0</v>
      </c>
      <c r="AE297" s="113">
        <f>IFERROR(IF(P297&gt;0,0,ROUNDUP(норми!$F$4*G297,0)),"")</f>
        <v>0</v>
      </c>
      <c r="AF297" s="61"/>
      <c r="AG297" s="61"/>
      <c r="AH297" s="61"/>
      <c r="AI297" s="60">
        <f>IF(X297&gt;0,(X297*(норми!$J$4*F297)),0)</f>
        <v>0</v>
      </c>
      <c r="AJ297" s="60">
        <f>IF(V297="фах",норми!$K$4*F297,0)</f>
        <v>0</v>
      </c>
      <c r="AK297" s="60">
        <f>IF(V297="заг",норми!$L$4*F297,0)</f>
        <v>0</v>
      </c>
      <c r="AL297" s="60">
        <f>IF(W297="фах",норми!$M$4*F297,0)</f>
        <v>0</v>
      </c>
      <c r="AM297" s="60">
        <f>IF(W297="заг",норми!$N$4*F297,0)</f>
        <v>0</v>
      </c>
      <c r="AN297" s="60">
        <f>IF(T297&gt;0,G297*норми!$O$4,0)</f>
        <v>0</v>
      </c>
      <c r="AO297" s="60">
        <f>IF(U297&gt;0,G297*норми!$P$4,0)</f>
        <v>0</v>
      </c>
      <c r="AP297" s="60">
        <f>IF(U297="е.п.",ROUNDUP(G297*норми!$Q$4,0),0)</f>
        <v>0</v>
      </c>
      <c r="AQ297" s="60">
        <f>IF(U297="е.у.",ROUNDUP(G297*норми!$R$4,0),0)</f>
        <v>0</v>
      </c>
      <c r="AR297" s="113">
        <f>IF(R297="дп/др.(б)",ROUNDUP((F297*норми!$S$4)+(((норми!$S$10+норми!$S$11)*норми!$S$9)*F297),0),0)</f>
        <v>0</v>
      </c>
      <c r="AS297" s="60">
        <f>IF(S297="аб",ROUNDUP((норми!$T$4*G297)+(норми!$S$11*(норми!$T$9*F297)),0),0)</f>
        <v>0</v>
      </c>
      <c r="AT297" s="113">
        <f>IF(R297="дп/др.(м)",ROUNDUP((F297*норми!$U$4)+(((норми!$U$10+норми!$U$11)*норми!$U$9)*F297),0),0)</f>
        <v>0</v>
      </c>
      <c r="AU297" s="60">
        <f>IF(S297="ам",ROUNDUP((норми!$V$4*G297)+(норми!$U$11*(норми!$V$9*F297)),0),0)</f>
        <v>0</v>
      </c>
      <c r="AV297" s="43"/>
      <c r="AW297" s="60" t="str">
        <f t="shared" si="55"/>
        <v/>
      </c>
      <c r="AX297" s="43"/>
      <c r="AY297" s="60" t="str">
        <f>IF(P297&gt;0,IF(AX297="+",(норми!$X$4)*(P297*G297),""),"")</f>
        <v/>
      </c>
      <c r="AZ297" s="43"/>
      <c r="BA297" s="60" t="str">
        <f>IF(P297&gt;0,IF(AZ297="+",(норми!$X$4)*(P297*G297),""),"")</f>
        <v/>
      </c>
      <c r="BB297" s="43"/>
      <c r="BC297" s="60" t="str">
        <f>IF(P297&gt;0,IF(BB297="+",(норми!$Z$4)*(P297*F297),""),"")</f>
        <v/>
      </c>
      <c r="BD297" s="61"/>
      <c r="BE297" s="60">
        <f t="shared" si="56"/>
        <v>0</v>
      </c>
      <c r="BF297" s="44">
        <f t="shared" si="57"/>
        <v>0</v>
      </c>
    </row>
    <row r="298" spans="1:58" hidden="1" outlineLevel="1" x14ac:dyDescent="0.2">
      <c r="A298" s="33">
        <v>74</v>
      </c>
      <c r="B298" s="21"/>
      <c r="C298" s="21"/>
      <c r="D298" s="48"/>
      <c r="E298" s="21"/>
      <c r="F298" s="21"/>
      <c r="G298" s="21"/>
      <c r="H298" s="21"/>
      <c r="I298" s="21"/>
      <c r="J298" s="20"/>
      <c r="K298" s="22"/>
      <c r="L298" s="22"/>
      <c r="M298" s="22"/>
      <c r="N298" s="22"/>
      <c r="O298" s="22"/>
      <c r="P298" s="21"/>
      <c r="Q298" s="22"/>
      <c r="R298" s="22"/>
      <c r="S298" s="22"/>
      <c r="T298" s="22"/>
      <c r="U298" s="22"/>
      <c r="V298" s="22"/>
      <c r="W298" s="22"/>
      <c r="X298" s="48"/>
      <c r="Y298" s="23"/>
      <c r="Z298" s="59">
        <f t="shared" si="58"/>
        <v>0</v>
      </c>
      <c r="AA298" s="60">
        <f t="shared" si="59"/>
        <v>0</v>
      </c>
      <c r="AB298" s="60">
        <f t="shared" si="60"/>
        <v>0</v>
      </c>
      <c r="AC298" s="60">
        <f t="shared" si="61"/>
        <v>0</v>
      </c>
      <c r="AD298" s="60">
        <f>IF(D298&lt;=4,O298+((O298*(норми!$E$6))/100),O298+((O298*(норми!$E$7))/100))</f>
        <v>0</v>
      </c>
      <c r="AE298" s="113">
        <f>IFERROR(IF(P298&gt;0,0,ROUNDUP(норми!$F$4*G298,0)),"")</f>
        <v>0</v>
      </c>
      <c r="AF298" s="61"/>
      <c r="AG298" s="61"/>
      <c r="AH298" s="61"/>
      <c r="AI298" s="60">
        <f>IF(X298&gt;0,(X298*(норми!$J$4*F298)),0)</f>
        <v>0</v>
      </c>
      <c r="AJ298" s="60">
        <f>IF(V298="фах",норми!$K$4*F298,0)</f>
        <v>0</v>
      </c>
      <c r="AK298" s="60">
        <f>IF(V298="заг",норми!$L$4*F298,0)</f>
        <v>0</v>
      </c>
      <c r="AL298" s="60">
        <f>IF(W298="фах",норми!$M$4*F298,0)</f>
        <v>0</v>
      </c>
      <c r="AM298" s="60">
        <f>IF(W298="заг",норми!$N$4*F298,0)</f>
        <v>0</v>
      </c>
      <c r="AN298" s="60">
        <f>IF(T298&gt;0,G298*норми!$O$4,0)</f>
        <v>0</v>
      </c>
      <c r="AO298" s="60">
        <f>IF(U298&gt;0,G298*норми!$P$4,0)</f>
        <v>0</v>
      </c>
      <c r="AP298" s="60">
        <f>IF(U298="е.п.",ROUNDUP(G298*норми!$Q$4,0),0)</f>
        <v>0</v>
      </c>
      <c r="AQ298" s="60">
        <f>IF(U298="е.у.",ROUNDUP(G298*норми!$R$4,0),0)</f>
        <v>0</v>
      </c>
      <c r="AR298" s="113">
        <f>IF(R298="дп/др.(б)",ROUNDUP((F298*норми!$S$4)+(((норми!$S$10+норми!$S$11)*норми!$S$9)*F298),0),0)</f>
        <v>0</v>
      </c>
      <c r="AS298" s="60">
        <f>IF(S298="аб",ROUNDUP((норми!$T$4*G298)+(норми!$S$11*(норми!$T$9*F298)),0),0)</f>
        <v>0</v>
      </c>
      <c r="AT298" s="113">
        <f>IF(R298="дп/др.(м)",ROUNDUP((F298*норми!$U$4)+(((норми!$U$10+норми!$U$11)*норми!$U$9)*F298),0),0)</f>
        <v>0</v>
      </c>
      <c r="AU298" s="60">
        <f>IF(S298="ам",ROUNDUP((норми!$V$4*G298)+(норми!$U$11*(норми!$V$9*F298)),0),0)</f>
        <v>0</v>
      </c>
      <c r="AV298" s="43"/>
      <c r="AW298" s="60" t="str">
        <f t="shared" si="55"/>
        <v/>
      </c>
      <c r="AX298" s="43"/>
      <c r="AY298" s="60" t="str">
        <f>IF(P298&gt;0,IF(AX298="+",(норми!$X$4)*(P298*G298),""),"")</f>
        <v/>
      </c>
      <c r="AZ298" s="43"/>
      <c r="BA298" s="60" t="str">
        <f>IF(P298&gt;0,IF(AZ298="+",(норми!$X$4)*(P298*G298),""),"")</f>
        <v/>
      </c>
      <c r="BB298" s="43"/>
      <c r="BC298" s="60" t="str">
        <f>IF(P298&gt;0,IF(BB298="+",(норми!$Z$4)*(P298*F298),""),"")</f>
        <v/>
      </c>
      <c r="BD298" s="61"/>
      <c r="BE298" s="60">
        <f t="shared" si="56"/>
        <v>0</v>
      </c>
      <c r="BF298" s="44">
        <f t="shared" si="57"/>
        <v>0</v>
      </c>
    </row>
    <row r="299" spans="1:58" hidden="1" outlineLevel="1" x14ac:dyDescent="0.2">
      <c r="A299" s="33">
        <v>75</v>
      </c>
      <c r="B299" s="21"/>
      <c r="C299" s="21"/>
      <c r="D299" s="48"/>
      <c r="E299" s="21"/>
      <c r="F299" s="21"/>
      <c r="G299" s="21"/>
      <c r="H299" s="21"/>
      <c r="I299" s="21"/>
      <c r="J299" s="20"/>
      <c r="K299" s="22"/>
      <c r="L299" s="22"/>
      <c r="M299" s="22"/>
      <c r="N299" s="22"/>
      <c r="O299" s="22"/>
      <c r="P299" s="21"/>
      <c r="Q299" s="22"/>
      <c r="R299" s="22"/>
      <c r="S299" s="22"/>
      <c r="T299" s="22"/>
      <c r="U299" s="22"/>
      <c r="V299" s="22"/>
      <c r="W299" s="22"/>
      <c r="X299" s="48"/>
      <c r="Y299" s="23"/>
      <c r="Z299" s="59">
        <f t="shared" si="58"/>
        <v>0</v>
      </c>
      <c r="AA299" s="60">
        <f t="shared" si="59"/>
        <v>0</v>
      </c>
      <c r="AB299" s="60">
        <f t="shared" si="60"/>
        <v>0</v>
      </c>
      <c r="AC299" s="60">
        <f t="shared" si="61"/>
        <v>0</v>
      </c>
      <c r="AD299" s="60">
        <f>IF(D299&lt;=4,O299+((O299*(норми!$E$6))/100),O299+((O299*(норми!$E$7))/100))</f>
        <v>0</v>
      </c>
      <c r="AE299" s="113">
        <f>IFERROR(IF(P299&gt;0,0,ROUNDUP(норми!$F$4*G299,0)),"")</f>
        <v>0</v>
      </c>
      <c r="AF299" s="61"/>
      <c r="AG299" s="61"/>
      <c r="AH299" s="61"/>
      <c r="AI299" s="60">
        <f>IF(X299&gt;0,(X299*(норми!$J$4*F299)),0)</f>
        <v>0</v>
      </c>
      <c r="AJ299" s="60">
        <f>IF(V299="фах",норми!$K$4*F299,0)</f>
        <v>0</v>
      </c>
      <c r="AK299" s="60">
        <f>IF(V299="заг",норми!$L$4*F299,0)</f>
        <v>0</v>
      </c>
      <c r="AL299" s="60">
        <f>IF(W299="фах",норми!$M$4*F299,0)</f>
        <v>0</v>
      </c>
      <c r="AM299" s="60">
        <f>IF(W299="заг",норми!$N$4*F299,0)</f>
        <v>0</v>
      </c>
      <c r="AN299" s="60">
        <f>IF(T299&gt;0,G299*норми!$O$4,0)</f>
        <v>0</v>
      </c>
      <c r="AO299" s="60">
        <f>IF(U299&gt;0,G299*норми!$P$4,0)</f>
        <v>0</v>
      </c>
      <c r="AP299" s="60">
        <f>IF(U299="е.п.",ROUNDUP(G299*норми!$Q$4,0),0)</f>
        <v>0</v>
      </c>
      <c r="AQ299" s="60">
        <f>IF(U299="е.у.",ROUNDUP(G299*норми!$R$4,0),0)</f>
        <v>0</v>
      </c>
      <c r="AR299" s="113">
        <f>IF(R299="дп/др.(б)",ROUNDUP((F299*норми!$S$4)+(((норми!$S$10+норми!$S$11)*норми!$S$9)*F299),0),0)</f>
        <v>0</v>
      </c>
      <c r="AS299" s="60">
        <f>IF(S299="аб",ROUNDUP((норми!$T$4*G299)+(норми!$S$11*(норми!$T$9*F299)),0),0)</f>
        <v>0</v>
      </c>
      <c r="AT299" s="113">
        <f>IF(R299="дп/др.(м)",ROUNDUP((F299*норми!$U$4)+(((норми!$U$10+норми!$U$11)*норми!$U$9)*F299),0),0)</f>
        <v>0</v>
      </c>
      <c r="AU299" s="60">
        <f>IF(S299="ам",ROUNDUP((норми!$V$4*G299)+(норми!$U$11*(норми!$V$9*F299)),0),0)</f>
        <v>0</v>
      </c>
      <c r="AV299" s="43"/>
      <c r="AW299" s="60" t="str">
        <f t="shared" si="55"/>
        <v/>
      </c>
      <c r="AX299" s="43"/>
      <c r="AY299" s="60" t="str">
        <f>IF(P299&gt;0,IF(AX299="+",(норми!$X$4)*(P299*G299),""),"")</f>
        <v/>
      </c>
      <c r="AZ299" s="43"/>
      <c r="BA299" s="60" t="str">
        <f>IF(P299&gt;0,IF(AZ299="+",(норми!$X$4)*(P299*G299),""),"")</f>
        <v/>
      </c>
      <c r="BB299" s="43"/>
      <c r="BC299" s="60" t="str">
        <f>IF(P299&gt;0,IF(BB299="+",(норми!$Z$4)*(P299*F299),""),"")</f>
        <v/>
      </c>
      <c r="BD299" s="61"/>
      <c r="BE299" s="60">
        <f t="shared" si="56"/>
        <v>0</v>
      </c>
      <c r="BF299" s="44">
        <f t="shared" si="57"/>
        <v>0</v>
      </c>
    </row>
    <row r="300" spans="1:58" hidden="1" outlineLevel="1" x14ac:dyDescent="0.2">
      <c r="A300" s="33">
        <v>76</v>
      </c>
      <c r="B300" s="21"/>
      <c r="C300" s="21"/>
      <c r="D300" s="48"/>
      <c r="E300" s="21"/>
      <c r="F300" s="21"/>
      <c r="G300" s="21"/>
      <c r="H300" s="21"/>
      <c r="I300" s="21"/>
      <c r="J300" s="20"/>
      <c r="K300" s="22"/>
      <c r="L300" s="22"/>
      <c r="M300" s="22"/>
      <c r="N300" s="22"/>
      <c r="O300" s="22"/>
      <c r="P300" s="21"/>
      <c r="Q300" s="22"/>
      <c r="R300" s="22"/>
      <c r="S300" s="22"/>
      <c r="T300" s="22"/>
      <c r="U300" s="22"/>
      <c r="V300" s="22"/>
      <c r="W300" s="22"/>
      <c r="X300" s="48"/>
      <c r="Y300" s="23"/>
      <c r="Z300" s="59">
        <f t="shared" si="58"/>
        <v>0</v>
      </c>
      <c r="AA300" s="60">
        <f t="shared" si="59"/>
        <v>0</v>
      </c>
      <c r="AB300" s="60">
        <f t="shared" si="60"/>
        <v>0</v>
      </c>
      <c r="AC300" s="60">
        <f t="shared" si="61"/>
        <v>0</v>
      </c>
      <c r="AD300" s="60">
        <f>IF(D300&lt;=4,O300+((O300*(норми!$E$6))/100),O300+((O300*(норми!$E$7))/100))</f>
        <v>0</v>
      </c>
      <c r="AE300" s="113">
        <f>IFERROR(IF(P300&gt;0,0,ROUNDUP(норми!$F$4*G300,0)),"")</f>
        <v>0</v>
      </c>
      <c r="AF300" s="61"/>
      <c r="AG300" s="61"/>
      <c r="AH300" s="61"/>
      <c r="AI300" s="60">
        <f>IF(X300&gt;0,(X300*(норми!$J$4*F300)),0)</f>
        <v>0</v>
      </c>
      <c r="AJ300" s="60">
        <f>IF(V300="фах",норми!$K$4*F300,0)</f>
        <v>0</v>
      </c>
      <c r="AK300" s="60">
        <f>IF(V300="заг",норми!$L$4*F300,0)</f>
        <v>0</v>
      </c>
      <c r="AL300" s="60">
        <f>IF(W300="фах",норми!$M$4*F300,0)</f>
        <v>0</v>
      </c>
      <c r="AM300" s="60">
        <f>IF(W300="заг",норми!$N$4*F300,0)</f>
        <v>0</v>
      </c>
      <c r="AN300" s="60">
        <f>IF(T300&gt;0,G300*норми!$O$4,0)</f>
        <v>0</v>
      </c>
      <c r="AO300" s="60">
        <f>IF(U300&gt;0,G300*норми!$P$4,0)</f>
        <v>0</v>
      </c>
      <c r="AP300" s="60">
        <f>IF(U300="е.п.",ROUNDUP(G300*норми!$Q$4,0),0)</f>
        <v>0</v>
      </c>
      <c r="AQ300" s="60">
        <f>IF(U300="е.у.",ROUNDUP(G300*норми!$R$4,0),0)</f>
        <v>0</v>
      </c>
      <c r="AR300" s="113">
        <f>IF(R300="дп/др.(б)",ROUNDUP((F300*норми!$S$4)+(((норми!$S$10+норми!$S$11)*норми!$S$9)*F300),0),0)</f>
        <v>0</v>
      </c>
      <c r="AS300" s="60">
        <f>IF(S300="аб",ROUNDUP((норми!$T$4*G300)+(норми!$S$11*(норми!$T$9*F300)),0),0)</f>
        <v>0</v>
      </c>
      <c r="AT300" s="113">
        <f>IF(R300="дп/др.(м)",ROUNDUP((F300*норми!$U$4)+(((норми!$U$10+норми!$U$11)*норми!$U$9)*F300),0),0)</f>
        <v>0</v>
      </c>
      <c r="AU300" s="60">
        <f>IF(S300="ам",ROUNDUP((норми!$V$4*G300)+(норми!$U$11*(норми!$V$9*F300)),0),0)</f>
        <v>0</v>
      </c>
      <c r="AV300" s="43"/>
      <c r="AW300" s="60" t="str">
        <f t="shared" si="55"/>
        <v/>
      </c>
      <c r="AX300" s="43"/>
      <c r="AY300" s="60" t="str">
        <f>IF(P300&gt;0,IF(AX300="+",(норми!$X$4)*(P300*G300),""),"")</f>
        <v/>
      </c>
      <c r="AZ300" s="43"/>
      <c r="BA300" s="60" t="str">
        <f>IF(P300&gt;0,IF(AZ300="+",(норми!$X$4)*(P300*G300),""),"")</f>
        <v/>
      </c>
      <c r="BB300" s="43"/>
      <c r="BC300" s="60" t="str">
        <f>IF(P300&gt;0,IF(BB300="+",(норми!$Z$4)*(P300*F300),""),"")</f>
        <v/>
      </c>
      <c r="BD300" s="61"/>
      <c r="BE300" s="60">
        <f t="shared" si="56"/>
        <v>0</v>
      </c>
      <c r="BF300" s="44">
        <f t="shared" si="57"/>
        <v>0</v>
      </c>
    </row>
    <row r="301" spans="1:58" hidden="1" outlineLevel="1" x14ac:dyDescent="0.2">
      <c r="A301" s="33">
        <v>77</v>
      </c>
      <c r="B301" s="21"/>
      <c r="C301" s="21"/>
      <c r="D301" s="48"/>
      <c r="E301" s="21"/>
      <c r="F301" s="21"/>
      <c r="G301" s="21"/>
      <c r="H301" s="21"/>
      <c r="I301" s="21"/>
      <c r="J301" s="20"/>
      <c r="K301" s="22"/>
      <c r="L301" s="22"/>
      <c r="M301" s="22"/>
      <c r="N301" s="22"/>
      <c r="O301" s="22"/>
      <c r="P301" s="21"/>
      <c r="Q301" s="22"/>
      <c r="R301" s="22"/>
      <c r="S301" s="22"/>
      <c r="T301" s="22"/>
      <c r="U301" s="22"/>
      <c r="V301" s="22"/>
      <c r="W301" s="22"/>
      <c r="X301" s="48"/>
      <c r="Y301" s="23"/>
      <c r="Z301" s="59">
        <f t="shared" si="58"/>
        <v>0</v>
      </c>
      <c r="AA301" s="60">
        <f t="shared" si="59"/>
        <v>0</v>
      </c>
      <c r="AB301" s="60">
        <f t="shared" si="60"/>
        <v>0</v>
      </c>
      <c r="AC301" s="60">
        <f t="shared" si="61"/>
        <v>0</v>
      </c>
      <c r="AD301" s="60">
        <f>IF(D301&lt;=4,O301+((O301*(норми!$E$6))/100),O301+((O301*(норми!$E$7))/100))</f>
        <v>0</v>
      </c>
      <c r="AE301" s="113">
        <f>IFERROR(IF(P301&gt;0,0,ROUNDUP(норми!$F$4*G301,0)),"")</f>
        <v>0</v>
      </c>
      <c r="AF301" s="61"/>
      <c r="AG301" s="61"/>
      <c r="AH301" s="61"/>
      <c r="AI301" s="60">
        <f>IF(X301&gt;0,(X301*(норми!$J$4*F301)),0)</f>
        <v>0</v>
      </c>
      <c r="AJ301" s="60">
        <f>IF(V301="фах",норми!$K$4*F301,0)</f>
        <v>0</v>
      </c>
      <c r="AK301" s="60">
        <f>IF(V301="заг",норми!$L$4*F301,0)</f>
        <v>0</v>
      </c>
      <c r="AL301" s="60">
        <f>IF(W301="фах",норми!$M$4*F301,0)</f>
        <v>0</v>
      </c>
      <c r="AM301" s="60">
        <f>IF(W301="заг",норми!$N$4*F301,0)</f>
        <v>0</v>
      </c>
      <c r="AN301" s="60">
        <f>IF(T301&gt;0,G301*норми!$O$4,0)</f>
        <v>0</v>
      </c>
      <c r="AO301" s="60">
        <f>IF(U301&gt;0,G301*норми!$P$4,0)</f>
        <v>0</v>
      </c>
      <c r="AP301" s="60">
        <f>IF(U301="е.п.",ROUNDUP(G301*норми!$Q$4,0),0)</f>
        <v>0</v>
      </c>
      <c r="AQ301" s="60">
        <f>IF(U301="е.у.",ROUNDUP(G301*норми!$R$4,0),0)</f>
        <v>0</v>
      </c>
      <c r="AR301" s="113">
        <f>IF(R301="дп/др.(б)",ROUNDUP((F301*норми!$S$4)+(((норми!$S$10+норми!$S$11)*норми!$S$9)*F301),0),0)</f>
        <v>0</v>
      </c>
      <c r="AS301" s="60">
        <f>IF(S301="аб",ROUNDUP((норми!$T$4*G301)+(норми!$S$11*(норми!$T$9*F301)),0),0)</f>
        <v>0</v>
      </c>
      <c r="AT301" s="113">
        <f>IF(R301="дп/др.(м)",ROUNDUP((F301*норми!$U$4)+(((норми!$U$10+норми!$U$11)*норми!$U$9)*F301),0),0)</f>
        <v>0</v>
      </c>
      <c r="AU301" s="60">
        <f>IF(S301="ам",ROUNDUP((норми!$V$4*G301)+(норми!$U$11*(норми!$V$9*F301)),0),0)</f>
        <v>0</v>
      </c>
      <c r="AV301" s="43"/>
      <c r="AW301" s="60" t="str">
        <f t="shared" si="55"/>
        <v/>
      </c>
      <c r="AX301" s="43"/>
      <c r="AY301" s="60" t="str">
        <f>IF(P301&gt;0,IF(AX301="+",(норми!$X$4)*(P301*G301),""),"")</f>
        <v/>
      </c>
      <c r="AZ301" s="43"/>
      <c r="BA301" s="60" t="str">
        <f>IF(P301&gt;0,IF(AZ301="+",(норми!$X$4)*(P301*G301),""),"")</f>
        <v/>
      </c>
      <c r="BB301" s="43"/>
      <c r="BC301" s="60" t="str">
        <f>IF(P301&gt;0,IF(BB301="+",(норми!$Z$4)*(P301*F301),""),"")</f>
        <v/>
      </c>
      <c r="BD301" s="61"/>
      <c r="BE301" s="60">
        <f t="shared" si="56"/>
        <v>0</v>
      </c>
      <c r="BF301" s="44">
        <f t="shared" si="57"/>
        <v>0</v>
      </c>
    </row>
    <row r="302" spans="1:58" hidden="1" outlineLevel="1" x14ac:dyDescent="0.2">
      <c r="A302" s="33">
        <v>78</v>
      </c>
      <c r="B302" s="21"/>
      <c r="C302" s="21"/>
      <c r="D302" s="48"/>
      <c r="E302" s="21"/>
      <c r="F302" s="21"/>
      <c r="G302" s="21"/>
      <c r="H302" s="21"/>
      <c r="I302" s="21"/>
      <c r="J302" s="20"/>
      <c r="K302" s="22"/>
      <c r="L302" s="22"/>
      <c r="M302" s="22"/>
      <c r="N302" s="22"/>
      <c r="O302" s="22"/>
      <c r="P302" s="21"/>
      <c r="Q302" s="22"/>
      <c r="R302" s="22"/>
      <c r="S302" s="22"/>
      <c r="T302" s="22"/>
      <c r="U302" s="22"/>
      <c r="V302" s="22"/>
      <c r="W302" s="22"/>
      <c r="X302" s="48"/>
      <c r="Y302" s="23"/>
      <c r="Z302" s="59">
        <f t="shared" si="58"/>
        <v>0</v>
      </c>
      <c r="AA302" s="60">
        <f t="shared" si="59"/>
        <v>0</v>
      </c>
      <c r="AB302" s="60">
        <f t="shared" si="60"/>
        <v>0</v>
      </c>
      <c r="AC302" s="60">
        <f t="shared" si="61"/>
        <v>0</v>
      </c>
      <c r="AD302" s="60">
        <f>IF(D302&lt;=4,O302+((O302*(норми!$E$6))/100),O302+((O302*(норми!$E$7))/100))</f>
        <v>0</v>
      </c>
      <c r="AE302" s="113">
        <f>IFERROR(IF(P302&gt;0,0,ROUNDUP(норми!$F$4*G302,0)),"")</f>
        <v>0</v>
      </c>
      <c r="AF302" s="61"/>
      <c r="AG302" s="61"/>
      <c r="AH302" s="61"/>
      <c r="AI302" s="60">
        <f>IF(X302&gt;0,(X302*(норми!$J$4*F302)),0)</f>
        <v>0</v>
      </c>
      <c r="AJ302" s="60">
        <f>IF(V302="фах",норми!$K$4*F302,0)</f>
        <v>0</v>
      </c>
      <c r="AK302" s="60">
        <f>IF(V302="заг",норми!$L$4*F302,0)</f>
        <v>0</v>
      </c>
      <c r="AL302" s="60">
        <f>IF(W302="фах",норми!$M$4*F302,0)</f>
        <v>0</v>
      </c>
      <c r="AM302" s="60">
        <f>IF(W302="заг",норми!$N$4*F302,0)</f>
        <v>0</v>
      </c>
      <c r="AN302" s="60">
        <f>IF(T302&gt;0,G302*норми!$O$4,0)</f>
        <v>0</v>
      </c>
      <c r="AO302" s="60">
        <f>IF(U302&gt;0,G302*норми!$P$4,0)</f>
        <v>0</v>
      </c>
      <c r="AP302" s="60">
        <f>IF(U302="е.п.",ROUNDUP(G302*норми!$Q$4,0),0)</f>
        <v>0</v>
      </c>
      <c r="AQ302" s="60">
        <f>IF(U302="е.у.",ROUNDUP(G302*норми!$R$4,0),0)</f>
        <v>0</v>
      </c>
      <c r="AR302" s="113">
        <f>IF(R302="дп/др.(б)",ROUNDUP((F302*норми!$S$4)+(((норми!$S$10+норми!$S$11)*норми!$S$9)*F302),0),0)</f>
        <v>0</v>
      </c>
      <c r="AS302" s="60">
        <f>IF(S302="аб",ROUNDUP((норми!$T$4*G302)+(норми!$S$11*(норми!$T$9*F302)),0),0)</f>
        <v>0</v>
      </c>
      <c r="AT302" s="113">
        <f>IF(R302="дп/др.(м)",ROUNDUP((F302*норми!$U$4)+(((норми!$U$10+норми!$U$11)*норми!$U$9)*F302),0),0)</f>
        <v>0</v>
      </c>
      <c r="AU302" s="60">
        <f>IF(S302="ам",ROUNDUP((норми!$V$4*G302)+(норми!$U$11*(норми!$V$9*F302)),0),0)</f>
        <v>0</v>
      </c>
      <c r="AV302" s="43"/>
      <c r="AW302" s="60" t="str">
        <f t="shared" si="55"/>
        <v/>
      </c>
      <c r="AX302" s="43"/>
      <c r="AY302" s="60" t="str">
        <f>IF(P302&gt;0,IF(AX302="+",(норми!$X$4)*(P302*G302),""),"")</f>
        <v/>
      </c>
      <c r="AZ302" s="43"/>
      <c r="BA302" s="60" t="str">
        <f>IF(P302&gt;0,IF(AZ302="+",(норми!$X$4)*(P302*G302),""),"")</f>
        <v/>
      </c>
      <c r="BB302" s="43"/>
      <c r="BC302" s="60" t="str">
        <f>IF(P302&gt;0,IF(BB302="+",(норми!$Z$4)*(P302*F302),""),"")</f>
        <v/>
      </c>
      <c r="BD302" s="61"/>
      <c r="BE302" s="60">
        <f t="shared" si="56"/>
        <v>0</v>
      </c>
      <c r="BF302" s="44">
        <f t="shared" si="57"/>
        <v>0</v>
      </c>
    </row>
    <row r="303" spans="1:58" hidden="1" outlineLevel="1" x14ac:dyDescent="0.2">
      <c r="A303" s="33">
        <v>79</v>
      </c>
      <c r="B303" s="21"/>
      <c r="C303" s="21"/>
      <c r="D303" s="48"/>
      <c r="E303" s="21"/>
      <c r="F303" s="21"/>
      <c r="G303" s="21"/>
      <c r="H303" s="21"/>
      <c r="I303" s="21"/>
      <c r="J303" s="20"/>
      <c r="K303" s="22"/>
      <c r="L303" s="22"/>
      <c r="M303" s="22"/>
      <c r="N303" s="22"/>
      <c r="O303" s="22"/>
      <c r="P303" s="21"/>
      <c r="Q303" s="22"/>
      <c r="R303" s="22"/>
      <c r="S303" s="22"/>
      <c r="T303" s="22"/>
      <c r="U303" s="22"/>
      <c r="V303" s="22"/>
      <c r="W303" s="22"/>
      <c r="X303" s="48"/>
      <c r="Y303" s="23"/>
      <c r="Z303" s="59">
        <f t="shared" si="58"/>
        <v>0</v>
      </c>
      <c r="AA303" s="60">
        <f t="shared" si="59"/>
        <v>0</v>
      </c>
      <c r="AB303" s="60">
        <f t="shared" si="60"/>
        <v>0</v>
      </c>
      <c r="AC303" s="60">
        <f t="shared" si="61"/>
        <v>0</v>
      </c>
      <c r="AD303" s="60">
        <f>IF(D303&lt;=4,O303+((O303*(норми!$E$6))/100),O303+((O303*(норми!$E$7))/100))</f>
        <v>0</v>
      </c>
      <c r="AE303" s="113">
        <f>IFERROR(IF(P303&gt;0,0,ROUNDUP(норми!$F$4*G303,0)),"")</f>
        <v>0</v>
      </c>
      <c r="AF303" s="61"/>
      <c r="AG303" s="61"/>
      <c r="AH303" s="61"/>
      <c r="AI303" s="60">
        <f>IF(X303&gt;0,(X303*(норми!$J$4*F303)),0)</f>
        <v>0</v>
      </c>
      <c r="AJ303" s="60">
        <f>IF(V303="фах",норми!$K$4*F303,0)</f>
        <v>0</v>
      </c>
      <c r="AK303" s="60">
        <f>IF(V303="заг",норми!$L$4*F303,0)</f>
        <v>0</v>
      </c>
      <c r="AL303" s="60">
        <f>IF(W303="фах",норми!$M$4*F303,0)</f>
        <v>0</v>
      </c>
      <c r="AM303" s="60">
        <f>IF(W303="заг",норми!$N$4*F303,0)</f>
        <v>0</v>
      </c>
      <c r="AN303" s="60">
        <f>IF(T303&gt;0,G303*норми!$O$4,0)</f>
        <v>0</v>
      </c>
      <c r="AO303" s="60">
        <f>IF(U303&gt;0,G303*норми!$P$4,0)</f>
        <v>0</v>
      </c>
      <c r="AP303" s="60">
        <f>IF(U303="е.п.",ROUNDUP(G303*норми!$Q$4,0),0)</f>
        <v>0</v>
      </c>
      <c r="AQ303" s="60">
        <f>IF(U303="е.у.",ROUNDUP(G303*норми!$R$4,0),0)</f>
        <v>0</v>
      </c>
      <c r="AR303" s="113">
        <f>IF(R303="дп/др.(б)",ROUNDUP((F303*норми!$S$4)+(((норми!$S$10+норми!$S$11)*норми!$S$9)*F303),0),0)</f>
        <v>0</v>
      </c>
      <c r="AS303" s="60">
        <f>IF(S303="аб",ROUNDUP((норми!$T$4*G303)+(норми!$S$11*(норми!$T$9*F303)),0),0)</f>
        <v>0</v>
      </c>
      <c r="AT303" s="113">
        <f>IF(R303="дп/др.(м)",ROUNDUP((F303*норми!$U$4)+(((норми!$U$10+норми!$U$11)*норми!$U$9)*F303),0),0)</f>
        <v>0</v>
      </c>
      <c r="AU303" s="60">
        <f>IF(S303="ам",ROUNDUP((норми!$V$4*G303)+(норми!$U$11*(норми!$V$9*F303)),0),0)</f>
        <v>0</v>
      </c>
      <c r="AV303" s="43"/>
      <c r="AW303" s="60" t="str">
        <f t="shared" si="55"/>
        <v/>
      </c>
      <c r="AX303" s="43"/>
      <c r="AY303" s="60" t="str">
        <f>IF(P303&gt;0,IF(AX303="+",(норми!$X$4)*(P303*G303),""),"")</f>
        <v/>
      </c>
      <c r="AZ303" s="43"/>
      <c r="BA303" s="60" t="str">
        <f>IF(P303&gt;0,IF(AZ303="+",(норми!$X$4)*(P303*G303),""),"")</f>
        <v/>
      </c>
      <c r="BB303" s="43"/>
      <c r="BC303" s="60" t="str">
        <f>IF(P303&gt;0,IF(BB303="+",(норми!$Z$4)*(P303*F303),""),"")</f>
        <v/>
      </c>
      <c r="BD303" s="61"/>
      <c r="BE303" s="60">
        <f t="shared" si="56"/>
        <v>0</v>
      </c>
      <c r="BF303" s="44">
        <f t="shared" si="57"/>
        <v>0</v>
      </c>
    </row>
    <row r="304" spans="1:58" hidden="1" outlineLevel="1" x14ac:dyDescent="0.2">
      <c r="A304" s="33">
        <v>80</v>
      </c>
      <c r="B304" s="21"/>
      <c r="C304" s="21"/>
      <c r="D304" s="48"/>
      <c r="E304" s="21"/>
      <c r="F304" s="21"/>
      <c r="G304" s="21"/>
      <c r="H304" s="21"/>
      <c r="I304" s="21"/>
      <c r="J304" s="20"/>
      <c r="K304" s="22"/>
      <c r="L304" s="22"/>
      <c r="M304" s="22"/>
      <c r="N304" s="22"/>
      <c r="O304" s="22"/>
      <c r="P304" s="21"/>
      <c r="Q304" s="22"/>
      <c r="R304" s="22"/>
      <c r="S304" s="22"/>
      <c r="T304" s="22"/>
      <c r="U304" s="22"/>
      <c r="V304" s="22"/>
      <c r="W304" s="22"/>
      <c r="X304" s="48"/>
      <c r="Y304" s="23"/>
      <c r="Z304" s="59">
        <f t="shared" si="58"/>
        <v>0</v>
      </c>
      <c r="AA304" s="60">
        <f t="shared" si="59"/>
        <v>0</v>
      </c>
      <c r="AB304" s="60">
        <f t="shared" si="60"/>
        <v>0</v>
      </c>
      <c r="AC304" s="60">
        <f t="shared" si="61"/>
        <v>0</v>
      </c>
      <c r="AD304" s="60">
        <f>IF(D304&lt;=4,O304+((O304*(норми!$E$6))/100),O304+((O304*(норми!$E$7))/100))</f>
        <v>0</v>
      </c>
      <c r="AE304" s="113">
        <f>IFERROR(IF(P304&gt;0,0,ROUNDUP(норми!$F$4*G304,0)),"")</f>
        <v>0</v>
      </c>
      <c r="AF304" s="61"/>
      <c r="AG304" s="61"/>
      <c r="AH304" s="61"/>
      <c r="AI304" s="60">
        <f>IF(X304&gt;0,(X304*(норми!$J$4*F304)),0)</f>
        <v>0</v>
      </c>
      <c r="AJ304" s="60">
        <f>IF(V304="фах",норми!$K$4*F304,0)</f>
        <v>0</v>
      </c>
      <c r="AK304" s="60">
        <f>IF(V304="заг",норми!$L$4*F304,0)</f>
        <v>0</v>
      </c>
      <c r="AL304" s="60">
        <f>IF(W304="фах",норми!$M$4*F304,0)</f>
        <v>0</v>
      </c>
      <c r="AM304" s="60">
        <f>IF(W304="заг",норми!$N$4*F304,0)</f>
        <v>0</v>
      </c>
      <c r="AN304" s="60">
        <f>IF(T304&gt;0,G304*норми!$O$4,0)</f>
        <v>0</v>
      </c>
      <c r="AO304" s="60">
        <f>IF(U304&gt;0,G304*норми!$P$4,0)</f>
        <v>0</v>
      </c>
      <c r="AP304" s="60">
        <f>IF(U304="е.п.",ROUNDUP(G304*норми!$Q$4,0),0)</f>
        <v>0</v>
      </c>
      <c r="AQ304" s="60">
        <f>IF(U304="е.у.",ROUNDUP(G304*норми!$R$4,0),0)</f>
        <v>0</v>
      </c>
      <c r="AR304" s="113">
        <f>IF(R304="дп/др.(б)",ROUNDUP((F304*норми!$S$4)+(((норми!$S$10+норми!$S$11)*норми!$S$9)*F304),0),0)</f>
        <v>0</v>
      </c>
      <c r="AS304" s="60">
        <f>IF(S304="аб",ROUNDUP((норми!$T$4*G304)+(норми!$S$11*(норми!$T$9*F304)),0),0)</f>
        <v>0</v>
      </c>
      <c r="AT304" s="113">
        <f>IF(R304="дп/др.(м)",ROUNDUP((F304*норми!$U$4)+(((норми!$U$10+норми!$U$11)*норми!$U$9)*F304),0),0)</f>
        <v>0</v>
      </c>
      <c r="AU304" s="60">
        <f>IF(S304="ам",ROUNDUP((норми!$V$4*G304)+(норми!$U$11*(норми!$V$9*F304)),0),0)</f>
        <v>0</v>
      </c>
      <c r="AV304" s="43"/>
      <c r="AW304" s="60" t="str">
        <f t="shared" si="55"/>
        <v/>
      </c>
      <c r="AX304" s="43"/>
      <c r="AY304" s="60" t="str">
        <f>IF(P304&gt;0,IF(AX304="+",(норми!$X$4)*(P304*G304),""),"")</f>
        <v/>
      </c>
      <c r="AZ304" s="43"/>
      <c r="BA304" s="60" t="str">
        <f>IF(P304&gt;0,IF(AZ304="+",(норми!$X$4)*(P304*G304),""),"")</f>
        <v/>
      </c>
      <c r="BB304" s="43"/>
      <c r="BC304" s="60" t="str">
        <f>IF(P304&gt;0,IF(BB304="+",(норми!$Z$4)*(P304*F304),""),"")</f>
        <v/>
      </c>
      <c r="BD304" s="61"/>
      <c r="BE304" s="60">
        <f t="shared" si="56"/>
        <v>0</v>
      </c>
      <c r="BF304" s="44">
        <f t="shared" si="57"/>
        <v>0</v>
      </c>
    </row>
    <row r="305" spans="1:58" hidden="1" outlineLevel="1" x14ac:dyDescent="0.2">
      <c r="A305" s="33">
        <v>81</v>
      </c>
      <c r="B305" s="21"/>
      <c r="C305" s="21"/>
      <c r="D305" s="48"/>
      <c r="E305" s="21"/>
      <c r="F305" s="21"/>
      <c r="G305" s="21"/>
      <c r="H305" s="21"/>
      <c r="I305" s="21"/>
      <c r="J305" s="20"/>
      <c r="K305" s="22"/>
      <c r="L305" s="22"/>
      <c r="M305" s="22"/>
      <c r="N305" s="22"/>
      <c r="O305" s="22"/>
      <c r="P305" s="21"/>
      <c r="Q305" s="22"/>
      <c r="R305" s="22"/>
      <c r="S305" s="22"/>
      <c r="T305" s="22"/>
      <c r="U305" s="22"/>
      <c r="V305" s="22"/>
      <c r="W305" s="22"/>
      <c r="X305" s="48"/>
      <c r="Y305" s="23"/>
      <c r="Z305" s="59">
        <f t="shared" si="58"/>
        <v>0</v>
      </c>
      <c r="AA305" s="60">
        <f t="shared" si="59"/>
        <v>0</v>
      </c>
      <c r="AB305" s="60">
        <f t="shared" si="60"/>
        <v>0</v>
      </c>
      <c r="AC305" s="60">
        <f t="shared" si="61"/>
        <v>0</v>
      </c>
      <c r="AD305" s="60">
        <f>IF(D305&lt;=4,O305+((O305*(норми!$E$6))/100),O305+((O305*(норми!$E$7))/100))</f>
        <v>0</v>
      </c>
      <c r="AE305" s="113">
        <f>IFERROR(IF(P305&gt;0,0,ROUNDUP(норми!$F$4*G305,0)),"")</f>
        <v>0</v>
      </c>
      <c r="AF305" s="61"/>
      <c r="AG305" s="61"/>
      <c r="AH305" s="61"/>
      <c r="AI305" s="60">
        <f>IF(X305&gt;0,(X305*(норми!$J$4*F305)),0)</f>
        <v>0</v>
      </c>
      <c r="AJ305" s="60">
        <f>IF(V305="фах",норми!$K$4*F305,0)</f>
        <v>0</v>
      </c>
      <c r="AK305" s="60">
        <f>IF(V305="заг",норми!$L$4*F305,0)</f>
        <v>0</v>
      </c>
      <c r="AL305" s="60">
        <f>IF(W305="фах",норми!$M$4*F305,0)</f>
        <v>0</v>
      </c>
      <c r="AM305" s="60">
        <f>IF(W305="заг",норми!$N$4*F305,0)</f>
        <v>0</v>
      </c>
      <c r="AN305" s="60">
        <f>IF(T305&gt;0,G305*норми!$O$4,0)</f>
        <v>0</v>
      </c>
      <c r="AO305" s="60">
        <f>IF(U305&gt;0,G305*норми!$P$4,0)</f>
        <v>0</v>
      </c>
      <c r="AP305" s="60">
        <f>IF(U305="е.п.",ROUNDUP(G305*норми!$Q$4,0),0)</f>
        <v>0</v>
      </c>
      <c r="AQ305" s="60">
        <f>IF(U305="е.у.",ROUNDUP(G305*норми!$R$4,0),0)</f>
        <v>0</v>
      </c>
      <c r="AR305" s="113">
        <f>IF(R305="дп/др.(б)",ROUNDUP((F305*норми!$S$4)+(((норми!$S$10+норми!$S$11)*норми!$S$9)*F305),0),0)</f>
        <v>0</v>
      </c>
      <c r="AS305" s="60">
        <f>IF(S305="аб",ROUNDUP((норми!$T$4*G305)+(норми!$S$11*(норми!$T$9*F305)),0),0)</f>
        <v>0</v>
      </c>
      <c r="AT305" s="113">
        <f>IF(R305="дп/др.(м)",ROUNDUP((F305*норми!$U$4)+(((норми!$U$10+норми!$U$11)*норми!$U$9)*F305),0),0)</f>
        <v>0</v>
      </c>
      <c r="AU305" s="60">
        <f>IF(S305="ам",ROUNDUP((норми!$V$4*G305)+(норми!$U$11*(норми!$V$9*F305)),0),0)</f>
        <v>0</v>
      </c>
      <c r="AV305" s="43"/>
      <c r="AW305" s="60" t="str">
        <f t="shared" si="55"/>
        <v/>
      </c>
      <c r="AX305" s="43"/>
      <c r="AY305" s="60" t="str">
        <f>IF(P305&gt;0,IF(AX305="+",(норми!$X$4)*(P305*G305),""),"")</f>
        <v/>
      </c>
      <c r="AZ305" s="43"/>
      <c r="BA305" s="60" t="str">
        <f>IF(P305&gt;0,IF(AZ305="+",(норми!$X$4)*(P305*G305),""),"")</f>
        <v/>
      </c>
      <c r="BB305" s="43"/>
      <c r="BC305" s="60" t="str">
        <f>IF(P305&gt;0,IF(BB305="+",(норми!$Z$4)*(P305*F305),""),"")</f>
        <v/>
      </c>
      <c r="BD305" s="61"/>
      <c r="BE305" s="60">
        <f t="shared" si="56"/>
        <v>0</v>
      </c>
      <c r="BF305" s="44">
        <f t="shared" si="57"/>
        <v>0</v>
      </c>
    </row>
    <row r="306" spans="1:58" hidden="1" outlineLevel="1" x14ac:dyDescent="0.2">
      <c r="A306" s="33">
        <v>82</v>
      </c>
      <c r="B306" s="21"/>
      <c r="C306" s="21"/>
      <c r="D306" s="48"/>
      <c r="E306" s="21"/>
      <c r="F306" s="21"/>
      <c r="G306" s="21"/>
      <c r="H306" s="21"/>
      <c r="I306" s="21"/>
      <c r="J306" s="20"/>
      <c r="K306" s="22"/>
      <c r="L306" s="22"/>
      <c r="M306" s="22"/>
      <c r="N306" s="22"/>
      <c r="O306" s="22"/>
      <c r="P306" s="21"/>
      <c r="Q306" s="22"/>
      <c r="R306" s="22"/>
      <c r="S306" s="22"/>
      <c r="T306" s="22"/>
      <c r="U306" s="22"/>
      <c r="V306" s="22"/>
      <c r="W306" s="22"/>
      <c r="X306" s="48"/>
      <c r="Y306" s="23"/>
      <c r="Z306" s="59">
        <f t="shared" si="58"/>
        <v>0</v>
      </c>
      <c r="AA306" s="60">
        <f t="shared" si="59"/>
        <v>0</v>
      </c>
      <c r="AB306" s="60">
        <f t="shared" si="60"/>
        <v>0</v>
      </c>
      <c r="AC306" s="60">
        <f t="shared" si="61"/>
        <v>0</v>
      </c>
      <c r="AD306" s="60">
        <f>IF(D306&lt;=4,O306+((O306*(норми!$E$6))/100),O306+((O306*(норми!$E$7))/100))</f>
        <v>0</v>
      </c>
      <c r="AE306" s="113">
        <f>IFERROR(IF(P306&gt;0,0,ROUNDUP(норми!$F$4*G306,0)),"")</f>
        <v>0</v>
      </c>
      <c r="AF306" s="61"/>
      <c r="AG306" s="61"/>
      <c r="AH306" s="61"/>
      <c r="AI306" s="60">
        <f>IF(X306&gt;0,(X306*(норми!$J$4*F306)),0)</f>
        <v>0</v>
      </c>
      <c r="AJ306" s="60">
        <f>IF(V306="фах",норми!$K$4*F306,0)</f>
        <v>0</v>
      </c>
      <c r="AK306" s="60">
        <f>IF(V306="заг",норми!$L$4*F306,0)</f>
        <v>0</v>
      </c>
      <c r="AL306" s="60">
        <f>IF(W306="фах",норми!$M$4*F306,0)</f>
        <v>0</v>
      </c>
      <c r="AM306" s="60">
        <f>IF(W306="заг",норми!$N$4*F306,0)</f>
        <v>0</v>
      </c>
      <c r="AN306" s="60">
        <f>IF(T306&gt;0,G306*норми!$O$4,0)</f>
        <v>0</v>
      </c>
      <c r="AO306" s="60">
        <f>IF(U306&gt;0,G306*норми!$P$4,0)</f>
        <v>0</v>
      </c>
      <c r="AP306" s="60">
        <f>IF(U306="е.п.",ROUNDUP(G306*норми!$Q$4,0),0)</f>
        <v>0</v>
      </c>
      <c r="AQ306" s="60">
        <f>IF(U306="е.у.",ROUNDUP(G306*норми!$R$4,0),0)</f>
        <v>0</v>
      </c>
      <c r="AR306" s="113">
        <f>IF(R306="дп/др.(б)",ROUNDUP((F306*норми!$S$4)+(((норми!$S$10+норми!$S$11)*норми!$S$9)*F306),0),0)</f>
        <v>0</v>
      </c>
      <c r="AS306" s="60">
        <f>IF(S306="аб",ROUNDUP((норми!$T$4*G306)+(норми!$S$11*(норми!$T$9*F306)),0),0)</f>
        <v>0</v>
      </c>
      <c r="AT306" s="113">
        <f>IF(R306="дп/др.(м)",ROUNDUP((F306*норми!$U$4)+(((норми!$U$10+норми!$U$11)*норми!$U$9)*F306),0),0)</f>
        <v>0</v>
      </c>
      <c r="AU306" s="60">
        <f>IF(S306="ам",ROUNDUP((норми!$V$4*G306)+(норми!$U$11*(норми!$V$9*F306)),0),0)</f>
        <v>0</v>
      </c>
      <c r="AV306" s="43"/>
      <c r="AW306" s="60" t="str">
        <f t="shared" si="55"/>
        <v/>
      </c>
      <c r="AX306" s="43"/>
      <c r="AY306" s="60" t="str">
        <f>IF(P306&gt;0,IF(AX306="+",(норми!$X$4)*(P306*G306),""),"")</f>
        <v/>
      </c>
      <c r="AZ306" s="43"/>
      <c r="BA306" s="60" t="str">
        <f>IF(P306&gt;0,IF(AZ306="+",(норми!$X$4)*(P306*G306),""),"")</f>
        <v/>
      </c>
      <c r="BB306" s="43"/>
      <c r="BC306" s="60" t="str">
        <f>IF(P306&gt;0,IF(BB306="+",(норми!$Z$4)*(P306*F306),""),"")</f>
        <v/>
      </c>
      <c r="BD306" s="61"/>
      <c r="BE306" s="60">
        <f t="shared" si="56"/>
        <v>0</v>
      </c>
      <c r="BF306" s="44">
        <f t="shared" si="57"/>
        <v>0</v>
      </c>
    </row>
    <row r="307" spans="1:58" hidden="1" outlineLevel="1" x14ac:dyDescent="0.2">
      <c r="A307" s="33">
        <v>83</v>
      </c>
      <c r="B307" s="21"/>
      <c r="C307" s="21"/>
      <c r="D307" s="48"/>
      <c r="E307" s="21"/>
      <c r="F307" s="21"/>
      <c r="G307" s="21"/>
      <c r="H307" s="21"/>
      <c r="I307" s="21"/>
      <c r="J307" s="20"/>
      <c r="K307" s="22"/>
      <c r="L307" s="22"/>
      <c r="M307" s="22"/>
      <c r="N307" s="22"/>
      <c r="O307" s="22"/>
      <c r="P307" s="21"/>
      <c r="Q307" s="22"/>
      <c r="R307" s="22"/>
      <c r="S307" s="22"/>
      <c r="T307" s="22"/>
      <c r="U307" s="22"/>
      <c r="V307" s="22"/>
      <c r="W307" s="22"/>
      <c r="X307" s="48"/>
      <c r="Y307" s="23"/>
      <c r="Z307" s="59">
        <f t="shared" si="58"/>
        <v>0</v>
      </c>
      <c r="AA307" s="60">
        <f t="shared" si="59"/>
        <v>0</v>
      </c>
      <c r="AB307" s="60">
        <f t="shared" si="60"/>
        <v>0</v>
      </c>
      <c r="AC307" s="60">
        <f t="shared" si="61"/>
        <v>0</v>
      </c>
      <c r="AD307" s="60">
        <f>IF(D307&lt;=4,O307+((O307*(норми!$E$6))/100),O307+((O307*(норми!$E$7))/100))</f>
        <v>0</v>
      </c>
      <c r="AE307" s="113">
        <f>IFERROR(IF(P307&gt;0,0,ROUNDUP(норми!$F$4*G307,0)),"")</f>
        <v>0</v>
      </c>
      <c r="AF307" s="61"/>
      <c r="AG307" s="61"/>
      <c r="AH307" s="61"/>
      <c r="AI307" s="60">
        <f>IF(X307&gt;0,(X307*(норми!$J$4*F307)),0)</f>
        <v>0</v>
      </c>
      <c r="AJ307" s="60">
        <f>IF(V307="фах",норми!$K$4*F307,0)</f>
        <v>0</v>
      </c>
      <c r="AK307" s="60">
        <f>IF(V307="заг",норми!$L$4*F307,0)</f>
        <v>0</v>
      </c>
      <c r="AL307" s="60">
        <f>IF(W307="фах",норми!$M$4*F307,0)</f>
        <v>0</v>
      </c>
      <c r="AM307" s="60">
        <f>IF(W307="заг",норми!$N$4*F307,0)</f>
        <v>0</v>
      </c>
      <c r="AN307" s="60">
        <f>IF(T307&gt;0,G307*норми!$O$4,0)</f>
        <v>0</v>
      </c>
      <c r="AO307" s="60">
        <f>IF(U307&gt;0,G307*норми!$P$4,0)</f>
        <v>0</v>
      </c>
      <c r="AP307" s="60">
        <f>IF(U307="е.п.",ROUNDUP(G307*норми!$Q$4,0),0)</f>
        <v>0</v>
      </c>
      <c r="AQ307" s="60">
        <f>IF(U307="е.у.",ROUNDUP(G307*норми!$R$4,0),0)</f>
        <v>0</v>
      </c>
      <c r="AR307" s="113">
        <f>IF(R307="дп/др.(б)",ROUNDUP((F307*норми!$S$4)+(((норми!$S$10+норми!$S$11)*норми!$S$9)*F307),0),0)</f>
        <v>0</v>
      </c>
      <c r="AS307" s="60">
        <f>IF(S307="аб",ROUNDUP((норми!$T$4*G307)+(норми!$S$11*(норми!$T$9*F307)),0),0)</f>
        <v>0</v>
      </c>
      <c r="AT307" s="113">
        <f>IF(R307="дп/др.(м)",ROUNDUP((F307*норми!$U$4)+(((норми!$U$10+норми!$U$11)*норми!$U$9)*F307),0),0)</f>
        <v>0</v>
      </c>
      <c r="AU307" s="60">
        <f>IF(S307="ам",ROUNDUP((норми!$V$4*G307)+(норми!$U$11*(норми!$V$9*F307)),0),0)</f>
        <v>0</v>
      </c>
      <c r="AV307" s="43"/>
      <c r="AW307" s="60" t="str">
        <f t="shared" si="55"/>
        <v/>
      </c>
      <c r="AX307" s="43"/>
      <c r="AY307" s="60" t="str">
        <f>IF(P307&gt;0,IF(AX307="+",(норми!$X$4)*(P307*G307),""),"")</f>
        <v/>
      </c>
      <c r="AZ307" s="43"/>
      <c r="BA307" s="60" t="str">
        <f>IF(P307&gt;0,IF(AZ307="+",(норми!$X$4)*(P307*G307),""),"")</f>
        <v/>
      </c>
      <c r="BB307" s="43"/>
      <c r="BC307" s="60" t="str">
        <f>IF(P307&gt;0,IF(BB307="+",(норми!$Z$4)*(P307*F307),""),"")</f>
        <v/>
      </c>
      <c r="BD307" s="61"/>
      <c r="BE307" s="60">
        <f t="shared" si="56"/>
        <v>0</v>
      </c>
      <c r="BF307" s="44">
        <f t="shared" si="57"/>
        <v>0</v>
      </c>
    </row>
    <row r="308" spans="1:58" hidden="1" outlineLevel="1" x14ac:dyDescent="0.2">
      <c r="A308" s="33">
        <v>84</v>
      </c>
      <c r="B308" s="21"/>
      <c r="C308" s="21"/>
      <c r="D308" s="48"/>
      <c r="E308" s="21"/>
      <c r="F308" s="21"/>
      <c r="G308" s="21"/>
      <c r="H308" s="21"/>
      <c r="I308" s="21"/>
      <c r="J308" s="20"/>
      <c r="K308" s="22"/>
      <c r="L308" s="22"/>
      <c r="M308" s="22"/>
      <c r="N308" s="22"/>
      <c r="O308" s="22"/>
      <c r="P308" s="21"/>
      <c r="Q308" s="22"/>
      <c r="R308" s="22"/>
      <c r="S308" s="22"/>
      <c r="T308" s="22"/>
      <c r="U308" s="22"/>
      <c r="V308" s="22"/>
      <c r="W308" s="22"/>
      <c r="X308" s="48"/>
      <c r="Y308" s="23"/>
      <c r="Z308" s="59">
        <f t="shared" si="58"/>
        <v>0</v>
      </c>
      <c r="AA308" s="60">
        <f t="shared" si="59"/>
        <v>0</v>
      </c>
      <c r="AB308" s="60">
        <f t="shared" si="60"/>
        <v>0</v>
      </c>
      <c r="AC308" s="60">
        <f t="shared" si="61"/>
        <v>0</v>
      </c>
      <c r="AD308" s="60">
        <f>IF(D308&lt;=4,O308+((O308*(норми!$E$6))/100),O308+((O308*(норми!$E$7))/100))</f>
        <v>0</v>
      </c>
      <c r="AE308" s="113">
        <f>IFERROR(IF(P308&gt;0,0,ROUNDUP(норми!$F$4*G308,0)),"")</f>
        <v>0</v>
      </c>
      <c r="AF308" s="61"/>
      <c r="AG308" s="61"/>
      <c r="AH308" s="61"/>
      <c r="AI308" s="60">
        <f>IF(X308&gt;0,(X308*(норми!$J$4*F308)),0)</f>
        <v>0</v>
      </c>
      <c r="AJ308" s="60">
        <f>IF(V308="фах",норми!$K$4*F308,0)</f>
        <v>0</v>
      </c>
      <c r="AK308" s="60">
        <f>IF(V308="заг",норми!$L$4*F308,0)</f>
        <v>0</v>
      </c>
      <c r="AL308" s="60">
        <f>IF(W308="фах",норми!$M$4*F308,0)</f>
        <v>0</v>
      </c>
      <c r="AM308" s="60">
        <f>IF(W308="заг",норми!$N$4*F308,0)</f>
        <v>0</v>
      </c>
      <c r="AN308" s="60">
        <f>IF(T308&gt;0,G308*норми!$O$4,0)</f>
        <v>0</v>
      </c>
      <c r="AO308" s="60">
        <f>IF(U308&gt;0,G308*норми!$P$4,0)</f>
        <v>0</v>
      </c>
      <c r="AP308" s="60">
        <f>IF(U308="е.п.",ROUNDUP(G308*норми!$Q$4,0),0)</f>
        <v>0</v>
      </c>
      <c r="AQ308" s="60">
        <f>IF(U308="е.у.",ROUNDUP(G308*норми!$R$4,0),0)</f>
        <v>0</v>
      </c>
      <c r="AR308" s="113">
        <f>IF(R308="дп/др.(б)",ROUNDUP((F308*норми!$S$4)+(((норми!$S$10+норми!$S$11)*норми!$S$9)*F308),0),0)</f>
        <v>0</v>
      </c>
      <c r="AS308" s="60">
        <f>IF(S308="аб",ROUNDUP((норми!$T$4*G308)+(норми!$S$11*(норми!$T$9*F308)),0),0)</f>
        <v>0</v>
      </c>
      <c r="AT308" s="113">
        <f>IF(R308="дп/др.(м)",ROUNDUP((F308*норми!$U$4)+(((норми!$U$10+норми!$U$11)*норми!$U$9)*F308),0),0)</f>
        <v>0</v>
      </c>
      <c r="AU308" s="60">
        <f>IF(S308="ам",ROUNDUP((норми!$V$4*G308)+(норми!$U$11*(норми!$V$9*F308)),0),0)</f>
        <v>0</v>
      </c>
      <c r="AV308" s="43"/>
      <c r="AW308" s="60" t="str">
        <f t="shared" si="55"/>
        <v/>
      </c>
      <c r="AX308" s="43"/>
      <c r="AY308" s="60" t="str">
        <f>IF(P308&gt;0,IF(AX308="+",(норми!$X$4)*(P308*G308),""),"")</f>
        <v/>
      </c>
      <c r="AZ308" s="43"/>
      <c r="BA308" s="60" t="str">
        <f>IF(P308&gt;0,IF(AZ308="+",(норми!$X$4)*(P308*G308),""),"")</f>
        <v/>
      </c>
      <c r="BB308" s="43"/>
      <c r="BC308" s="60" t="str">
        <f>IF(P308&gt;0,IF(BB308="+",(норми!$Z$4)*(P308*F308),""),"")</f>
        <v/>
      </c>
      <c r="BD308" s="61"/>
      <c r="BE308" s="60">
        <f t="shared" si="56"/>
        <v>0</v>
      </c>
      <c r="BF308" s="44">
        <f t="shared" si="57"/>
        <v>0</v>
      </c>
    </row>
    <row r="309" spans="1:58" hidden="1" outlineLevel="1" x14ac:dyDescent="0.2">
      <c r="A309" s="33">
        <v>85</v>
      </c>
      <c r="B309" s="21"/>
      <c r="C309" s="21"/>
      <c r="D309" s="48"/>
      <c r="E309" s="21"/>
      <c r="F309" s="21"/>
      <c r="G309" s="21"/>
      <c r="H309" s="21"/>
      <c r="I309" s="21"/>
      <c r="J309" s="20"/>
      <c r="K309" s="22"/>
      <c r="L309" s="22"/>
      <c r="M309" s="22"/>
      <c r="N309" s="22"/>
      <c r="O309" s="22"/>
      <c r="P309" s="21"/>
      <c r="Q309" s="22"/>
      <c r="R309" s="22"/>
      <c r="S309" s="22"/>
      <c r="T309" s="22"/>
      <c r="U309" s="22"/>
      <c r="V309" s="22"/>
      <c r="W309" s="22"/>
      <c r="X309" s="48"/>
      <c r="Y309" s="23"/>
      <c r="Z309" s="59">
        <f t="shared" si="58"/>
        <v>0</v>
      </c>
      <c r="AA309" s="60">
        <f t="shared" si="59"/>
        <v>0</v>
      </c>
      <c r="AB309" s="60">
        <f t="shared" si="60"/>
        <v>0</v>
      </c>
      <c r="AC309" s="60">
        <f t="shared" si="61"/>
        <v>0</v>
      </c>
      <c r="AD309" s="60">
        <f>IF(D309&lt;=4,O309+((O309*(норми!$E$6))/100),O309+((O309*(норми!$E$7))/100))</f>
        <v>0</v>
      </c>
      <c r="AE309" s="113">
        <f>IFERROR(IF(P309&gt;0,0,ROUNDUP(норми!$F$4*G309,0)),"")</f>
        <v>0</v>
      </c>
      <c r="AF309" s="61"/>
      <c r="AG309" s="61"/>
      <c r="AH309" s="61"/>
      <c r="AI309" s="60">
        <f>IF(X309&gt;0,(X309*(норми!$J$4*F309)),0)</f>
        <v>0</v>
      </c>
      <c r="AJ309" s="60">
        <f>IF(V309="фах",норми!$K$4*F309,0)</f>
        <v>0</v>
      </c>
      <c r="AK309" s="60">
        <f>IF(V309="заг",норми!$L$4*F309,0)</f>
        <v>0</v>
      </c>
      <c r="AL309" s="60">
        <f>IF(W309="фах",норми!$M$4*F309,0)</f>
        <v>0</v>
      </c>
      <c r="AM309" s="60">
        <f>IF(W309="заг",норми!$N$4*F309,0)</f>
        <v>0</v>
      </c>
      <c r="AN309" s="60">
        <f>IF(T309&gt;0,G309*норми!$O$4,0)</f>
        <v>0</v>
      </c>
      <c r="AO309" s="60">
        <f>IF(U309&gt;0,G309*норми!$P$4,0)</f>
        <v>0</v>
      </c>
      <c r="AP309" s="60">
        <f>IF(U309="е.п.",ROUNDUP(G309*норми!$Q$4,0),0)</f>
        <v>0</v>
      </c>
      <c r="AQ309" s="60">
        <f>IF(U309="е.у.",ROUNDUP(G309*норми!$R$4,0),0)</f>
        <v>0</v>
      </c>
      <c r="AR309" s="113">
        <f>IF(R309="дп/др.(б)",ROUNDUP((F309*норми!$S$4)+(((норми!$S$10+норми!$S$11)*норми!$S$9)*F309),0),0)</f>
        <v>0</v>
      </c>
      <c r="AS309" s="60">
        <f>IF(S309="аб",ROUNDUP((норми!$T$4*G309)+(норми!$S$11*(норми!$T$9*F309)),0),0)</f>
        <v>0</v>
      </c>
      <c r="AT309" s="113">
        <f>IF(R309="дп/др.(м)",ROUNDUP((F309*норми!$U$4)+(((норми!$U$10+норми!$U$11)*норми!$U$9)*F309),0),0)</f>
        <v>0</v>
      </c>
      <c r="AU309" s="60">
        <f>IF(S309="ам",ROUNDUP((норми!$V$4*G309)+(норми!$U$11*(норми!$V$9*F309)),0),0)</f>
        <v>0</v>
      </c>
      <c r="AV309" s="43"/>
      <c r="AW309" s="60" t="str">
        <f t="shared" si="55"/>
        <v/>
      </c>
      <c r="AX309" s="43"/>
      <c r="AY309" s="60" t="str">
        <f>IF(P309&gt;0,IF(AX309="+",(норми!$X$4)*(P309*G309),""),"")</f>
        <v/>
      </c>
      <c r="AZ309" s="43"/>
      <c r="BA309" s="60" t="str">
        <f>IF(P309&gt;0,IF(AZ309="+",(норми!$X$4)*(P309*G309),""),"")</f>
        <v/>
      </c>
      <c r="BB309" s="43"/>
      <c r="BC309" s="60" t="str">
        <f>IF(P309&gt;0,IF(BB309="+",(норми!$Z$4)*(P309*F309),""),"")</f>
        <v/>
      </c>
      <c r="BD309" s="61"/>
      <c r="BE309" s="60">
        <f t="shared" si="56"/>
        <v>0</v>
      </c>
      <c r="BF309" s="44">
        <f t="shared" si="57"/>
        <v>0</v>
      </c>
    </row>
    <row r="310" spans="1:58" hidden="1" outlineLevel="1" x14ac:dyDescent="0.2">
      <c r="A310" s="33">
        <v>86</v>
      </c>
      <c r="B310" s="21"/>
      <c r="C310" s="21"/>
      <c r="D310" s="48"/>
      <c r="E310" s="21"/>
      <c r="F310" s="21"/>
      <c r="G310" s="21"/>
      <c r="H310" s="21"/>
      <c r="I310" s="21"/>
      <c r="J310" s="20"/>
      <c r="K310" s="22"/>
      <c r="L310" s="22"/>
      <c r="M310" s="22"/>
      <c r="N310" s="22"/>
      <c r="O310" s="22"/>
      <c r="P310" s="21"/>
      <c r="Q310" s="22"/>
      <c r="R310" s="22"/>
      <c r="S310" s="22"/>
      <c r="T310" s="22"/>
      <c r="U310" s="22"/>
      <c r="V310" s="22"/>
      <c r="W310" s="22"/>
      <c r="X310" s="48"/>
      <c r="Y310" s="23"/>
      <c r="Z310" s="59">
        <f t="shared" si="58"/>
        <v>0</v>
      </c>
      <c r="AA310" s="60">
        <f t="shared" si="59"/>
        <v>0</v>
      </c>
      <c r="AB310" s="60">
        <f t="shared" si="60"/>
        <v>0</v>
      </c>
      <c r="AC310" s="60">
        <f t="shared" si="61"/>
        <v>0</v>
      </c>
      <c r="AD310" s="60">
        <f>IF(D310&lt;=4,O310+((O310*(норми!$E$6))/100),O310+((O310*(норми!$E$7))/100))</f>
        <v>0</v>
      </c>
      <c r="AE310" s="113">
        <f>IFERROR(IF(P310&gt;0,0,ROUNDUP(норми!$F$4*G310,0)),"")</f>
        <v>0</v>
      </c>
      <c r="AF310" s="61"/>
      <c r="AG310" s="61"/>
      <c r="AH310" s="61"/>
      <c r="AI310" s="60">
        <f>IF(X310&gt;0,(X310*(норми!$J$4*F310)),0)</f>
        <v>0</v>
      </c>
      <c r="AJ310" s="60">
        <f>IF(V310="фах",норми!$K$4*F310,0)</f>
        <v>0</v>
      </c>
      <c r="AK310" s="60">
        <f>IF(V310="заг",норми!$L$4*F310,0)</f>
        <v>0</v>
      </c>
      <c r="AL310" s="60">
        <f>IF(W310="фах",норми!$M$4*F310,0)</f>
        <v>0</v>
      </c>
      <c r="AM310" s="60">
        <f>IF(W310="заг",норми!$N$4*F310,0)</f>
        <v>0</v>
      </c>
      <c r="AN310" s="60">
        <f>IF(T310&gt;0,G310*норми!$O$4,0)</f>
        <v>0</v>
      </c>
      <c r="AO310" s="60">
        <f>IF(U310&gt;0,G310*норми!$P$4,0)</f>
        <v>0</v>
      </c>
      <c r="AP310" s="60">
        <f>IF(U310="е.п.",ROUNDUP(G310*норми!$Q$4,0),0)</f>
        <v>0</v>
      </c>
      <c r="AQ310" s="60">
        <f>IF(U310="е.у.",ROUNDUP(G310*норми!$R$4,0),0)</f>
        <v>0</v>
      </c>
      <c r="AR310" s="113">
        <f>IF(R310="дп/др.(б)",ROUNDUP((F310*норми!$S$4)+(((норми!$S$10+норми!$S$11)*норми!$S$9)*F310),0),0)</f>
        <v>0</v>
      </c>
      <c r="AS310" s="60">
        <f>IF(S310="аб",ROUNDUP((норми!$T$4*G310)+(норми!$S$11*(норми!$T$9*F310)),0),0)</f>
        <v>0</v>
      </c>
      <c r="AT310" s="113">
        <f>IF(R310="дп/др.(м)",ROUNDUP((F310*норми!$U$4)+(((норми!$U$10+норми!$U$11)*норми!$U$9)*F310),0),0)</f>
        <v>0</v>
      </c>
      <c r="AU310" s="60">
        <f>IF(S310="ам",ROUNDUP((норми!$V$4*G310)+(норми!$U$11*(норми!$V$9*F310)),0),0)</f>
        <v>0</v>
      </c>
      <c r="AV310" s="43"/>
      <c r="AW310" s="60" t="str">
        <f t="shared" si="55"/>
        <v/>
      </c>
      <c r="AX310" s="43"/>
      <c r="AY310" s="60" t="str">
        <f>IF(P310&gt;0,IF(AX310="+",(норми!$X$4)*(P310*G310),""),"")</f>
        <v/>
      </c>
      <c r="AZ310" s="43"/>
      <c r="BA310" s="60" t="str">
        <f>IF(P310&gt;0,IF(AZ310="+",(норми!$X$4)*(P310*G310),""),"")</f>
        <v/>
      </c>
      <c r="BB310" s="43"/>
      <c r="BC310" s="60" t="str">
        <f>IF(P310&gt;0,IF(BB310="+",(норми!$Z$4)*(P310*F310),""),"")</f>
        <v/>
      </c>
      <c r="BD310" s="61"/>
      <c r="BE310" s="60">
        <f t="shared" si="56"/>
        <v>0</v>
      </c>
      <c r="BF310" s="44">
        <f t="shared" si="57"/>
        <v>0</v>
      </c>
    </row>
    <row r="311" spans="1:58" hidden="1" outlineLevel="1" x14ac:dyDescent="0.2">
      <c r="A311" s="33">
        <v>87</v>
      </c>
      <c r="B311" s="21"/>
      <c r="C311" s="21"/>
      <c r="D311" s="48"/>
      <c r="E311" s="21"/>
      <c r="F311" s="21"/>
      <c r="G311" s="21"/>
      <c r="H311" s="21"/>
      <c r="I311" s="21"/>
      <c r="J311" s="20"/>
      <c r="K311" s="22"/>
      <c r="L311" s="22"/>
      <c r="M311" s="22"/>
      <c r="N311" s="22"/>
      <c r="O311" s="22"/>
      <c r="P311" s="21"/>
      <c r="Q311" s="22"/>
      <c r="R311" s="22"/>
      <c r="S311" s="22"/>
      <c r="T311" s="22"/>
      <c r="U311" s="22"/>
      <c r="V311" s="22"/>
      <c r="W311" s="22"/>
      <c r="X311" s="48"/>
      <c r="Y311" s="23"/>
      <c r="Z311" s="59">
        <f t="shared" si="58"/>
        <v>0</v>
      </c>
      <c r="AA311" s="60">
        <f t="shared" si="59"/>
        <v>0</v>
      </c>
      <c r="AB311" s="60">
        <f t="shared" si="60"/>
        <v>0</v>
      </c>
      <c r="AC311" s="60">
        <f t="shared" si="61"/>
        <v>0</v>
      </c>
      <c r="AD311" s="60">
        <f>IF(D311&lt;=4,O311+((O311*(норми!$E$6))/100),O311+((O311*(норми!$E$7))/100))</f>
        <v>0</v>
      </c>
      <c r="AE311" s="113">
        <f>IFERROR(IF(P311&gt;0,0,ROUNDUP(норми!$F$4*G311,0)),"")</f>
        <v>0</v>
      </c>
      <c r="AF311" s="61"/>
      <c r="AG311" s="61"/>
      <c r="AH311" s="61"/>
      <c r="AI311" s="60">
        <f>IF(X311&gt;0,(X311*(норми!$J$4*F311)),0)</f>
        <v>0</v>
      </c>
      <c r="AJ311" s="60">
        <f>IF(V311="фах",норми!$K$4*F311,0)</f>
        <v>0</v>
      </c>
      <c r="AK311" s="60">
        <f>IF(V311="заг",норми!$L$4*F311,0)</f>
        <v>0</v>
      </c>
      <c r="AL311" s="60">
        <f>IF(W311="фах",норми!$M$4*F311,0)</f>
        <v>0</v>
      </c>
      <c r="AM311" s="60">
        <f>IF(W311="заг",норми!$N$4*F311,0)</f>
        <v>0</v>
      </c>
      <c r="AN311" s="60">
        <f>IF(T311&gt;0,G311*норми!$O$4,0)</f>
        <v>0</v>
      </c>
      <c r="AO311" s="60">
        <f>IF(U311&gt;0,G311*норми!$P$4,0)</f>
        <v>0</v>
      </c>
      <c r="AP311" s="60">
        <f>IF(U311="е.п.",ROUNDUP(G311*норми!$Q$4,0),0)</f>
        <v>0</v>
      </c>
      <c r="AQ311" s="60">
        <f>IF(U311="е.у.",ROUNDUP(G311*норми!$R$4,0),0)</f>
        <v>0</v>
      </c>
      <c r="AR311" s="113">
        <f>IF(R311="дп/др.(б)",ROUNDUP((F311*норми!$S$4)+(((норми!$S$10+норми!$S$11)*норми!$S$9)*F311),0),0)</f>
        <v>0</v>
      </c>
      <c r="AS311" s="60">
        <f>IF(S311="аб",ROUNDUP((норми!$T$4*G311)+(норми!$S$11*(норми!$T$9*F311)),0),0)</f>
        <v>0</v>
      </c>
      <c r="AT311" s="113">
        <f>IF(R311="дп/др.(м)",ROUNDUP((F311*норми!$U$4)+(((норми!$U$10+норми!$U$11)*норми!$U$9)*F311),0),0)</f>
        <v>0</v>
      </c>
      <c r="AU311" s="60">
        <f>IF(S311="ам",ROUNDUP((норми!$V$4*G311)+(норми!$U$11*(норми!$V$9*F311)),0),0)</f>
        <v>0</v>
      </c>
      <c r="AV311" s="43"/>
      <c r="AW311" s="60" t="str">
        <f t="shared" si="55"/>
        <v/>
      </c>
      <c r="AX311" s="43"/>
      <c r="AY311" s="60" t="str">
        <f>IF(P311&gt;0,IF(AX311="+",(норми!$X$4)*(P311*G311),""),"")</f>
        <v/>
      </c>
      <c r="AZ311" s="43"/>
      <c r="BA311" s="60" t="str">
        <f>IF(P311&gt;0,IF(AZ311="+",(норми!$X$4)*(P311*G311),""),"")</f>
        <v/>
      </c>
      <c r="BB311" s="43"/>
      <c r="BC311" s="60" t="str">
        <f>IF(P311&gt;0,IF(BB311="+",(норми!$Z$4)*(P311*F311),""),"")</f>
        <v/>
      </c>
      <c r="BD311" s="61"/>
      <c r="BE311" s="60">
        <f t="shared" si="56"/>
        <v>0</v>
      </c>
      <c r="BF311" s="44">
        <f t="shared" si="57"/>
        <v>0</v>
      </c>
    </row>
    <row r="312" spans="1:58" hidden="1" outlineLevel="1" x14ac:dyDescent="0.2">
      <c r="A312" s="33">
        <v>88</v>
      </c>
      <c r="B312" s="21"/>
      <c r="C312" s="21"/>
      <c r="D312" s="48"/>
      <c r="E312" s="21"/>
      <c r="F312" s="21"/>
      <c r="G312" s="21"/>
      <c r="H312" s="21"/>
      <c r="I312" s="21"/>
      <c r="J312" s="20"/>
      <c r="K312" s="22"/>
      <c r="L312" s="22"/>
      <c r="M312" s="22"/>
      <c r="N312" s="22"/>
      <c r="O312" s="22"/>
      <c r="P312" s="21"/>
      <c r="Q312" s="22"/>
      <c r="R312" s="22"/>
      <c r="S312" s="22"/>
      <c r="T312" s="22"/>
      <c r="U312" s="22"/>
      <c r="V312" s="22"/>
      <c r="W312" s="22"/>
      <c r="X312" s="48"/>
      <c r="Y312" s="23"/>
      <c r="Z312" s="59">
        <f t="shared" si="58"/>
        <v>0</v>
      </c>
      <c r="AA312" s="60">
        <f t="shared" si="59"/>
        <v>0</v>
      </c>
      <c r="AB312" s="60">
        <f t="shared" si="60"/>
        <v>0</v>
      </c>
      <c r="AC312" s="60">
        <f t="shared" si="61"/>
        <v>0</v>
      </c>
      <c r="AD312" s="60">
        <f>IF(D312&lt;=4,O312+((O312*(норми!$E$6))/100),O312+((O312*(норми!$E$7))/100))</f>
        <v>0</v>
      </c>
      <c r="AE312" s="113">
        <f>IFERROR(IF(P312&gt;0,0,ROUNDUP(норми!$F$4*G312,0)),"")</f>
        <v>0</v>
      </c>
      <c r="AF312" s="61"/>
      <c r="AG312" s="61"/>
      <c r="AH312" s="61"/>
      <c r="AI312" s="60">
        <f>IF(X312&gt;0,(X312*(норми!$J$4*F312)),0)</f>
        <v>0</v>
      </c>
      <c r="AJ312" s="60">
        <f>IF(V312="фах",норми!$K$4*F312,0)</f>
        <v>0</v>
      </c>
      <c r="AK312" s="60">
        <f>IF(V312="заг",норми!$L$4*F312,0)</f>
        <v>0</v>
      </c>
      <c r="AL312" s="60">
        <f>IF(W312="фах",норми!$M$4*F312,0)</f>
        <v>0</v>
      </c>
      <c r="AM312" s="60">
        <f>IF(W312="заг",норми!$N$4*F312,0)</f>
        <v>0</v>
      </c>
      <c r="AN312" s="60">
        <f>IF(T312&gt;0,G312*норми!$O$4,0)</f>
        <v>0</v>
      </c>
      <c r="AO312" s="60">
        <f>IF(U312&gt;0,G312*норми!$P$4,0)</f>
        <v>0</v>
      </c>
      <c r="AP312" s="60">
        <f>IF(U312="е.п.",ROUNDUP(G312*норми!$Q$4,0),0)</f>
        <v>0</v>
      </c>
      <c r="AQ312" s="60">
        <f>IF(U312="е.у.",ROUNDUP(G312*норми!$R$4,0),0)</f>
        <v>0</v>
      </c>
      <c r="AR312" s="113">
        <f>IF(R312="дп/др.(б)",ROUNDUP((F312*норми!$S$4)+(((норми!$S$10+норми!$S$11)*норми!$S$9)*F312),0),0)</f>
        <v>0</v>
      </c>
      <c r="AS312" s="60">
        <f>IF(S312="аб",ROUNDUP((норми!$T$4*G312)+(норми!$S$11*(норми!$T$9*F312)),0),0)</f>
        <v>0</v>
      </c>
      <c r="AT312" s="113">
        <f>IF(R312="дп/др.(м)",ROUNDUP((F312*норми!$U$4)+(((норми!$U$10+норми!$U$11)*норми!$U$9)*F312),0),0)</f>
        <v>0</v>
      </c>
      <c r="AU312" s="60">
        <f>IF(S312="ам",ROUNDUP((норми!$V$4*G312)+(норми!$U$11*(норми!$V$9*F312)),0),0)</f>
        <v>0</v>
      </c>
      <c r="AV312" s="43"/>
      <c r="AW312" s="60" t="str">
        <f t="shared" si="55"/>
        <v/>
      </c>
      <c r="AX312" s="43"/>
      <c r="AY312" s="60" t="str">
        <f>IF(P312&gt;0,IF(AX312="+",(норми!$X$4)*(P312*G312),""),"")</f>
        <v/>
      </c>
      <c r="AZ312" s="43"/>
      <c r="BA312" s="60" t="str">
        <f>IF(P312&gt;0,IF(AZ312="+",(норми!$X$4)*(P312*G312),""),"")</f>
        <v/>
      </c>
      <c r="BB312" s="43"/>
      <c r="BC312" s="60" t="str">
        <f>IF(P312&gt;0,IF(BB312="+",(норми!$Z$4)*(P312*F312),""),"")</f>
        <v/>
      </c>
      <c r="BD312" s="61"/>
      <c r="BE312" s="60">
        <f t="shared" si="56"/>
        <v>0</v>
      </c>
      <c r="BF312" s="44">
        <f t="shared" si="57"/>
        <v>0</v>
      </c>
    </row>
    <row r="313" spans="1:58" hidden="1" outlineLevel="1" x14ac:dyDescent="0.2">
      <c r="A313" s="33">
        <v>89</v>
      </c>
      <c r="B313" s="21"/>
      <c r="C313" s="21"/>
      <c r="D313" s="48"/>
      <c r="E313" s="21"/>
      <c r="F313" s="21"/>
      <c r="G313" s="21"/>
      <c r="H313" s="21"/>
      <c r="I313" s="21"/>
      <c r="J313" s="20"/>
      <c r="K313" s="22"/>
      <c r="L313" s="22"/>
      <c r="M313" s="22"/>
      <c r="N313" s="22"/>
      <c r="O313" s="22"/>
      <c r="P313" s="21"/>
      <c r="Q313" s="22"/>
      <c r="R313" s="22"/>
      <c r="S313" s="22"/>
      <c r="T313" s="22"/>
      <c r="U313" s="22"/>
      <c r="V313" s="22"/>
      <c r="W313" s="22"/>
      <c r="X313" s="48"/>
      <c r="Y313" s="23"/>
      <c r="Z313" s="59">
        <f t="shared" si="58"/>
        <v>0</v>
      </c>
      <c r="AA313" s="60">
        <f t="shared" si="59"/>
        <v>0</v>
      </c>
      <c r="AB313" s="60">
        <f t="shared" si="60"/>
        <v>0</v>
      </c>
      <c r="AC313" s="60">
        <f t="shared" si="61"/>
        <v>0</v>
      </c>
      <c r="AD313" s="60">
        <f>IF(D313&lt;=4,O313+((O313*(норми!$E$6))/100),O313+((O313*(норми!$E$7))/100))</f>
        <v>0</v>
      </c>
      <c r="AE313" s="113">
        <f>IFERROR(IF(P313&gt;0,0,ROUNDUP(норми!$F$4*G313,0)),"")</f>
        <v>0</v>
      </c>
      <c r="AF313" s="61"/>
      <c r="AG313" s="61"/>
      <c r="AH313" s="61"/>
      <c r="AI313" s="60">
        <f>IF(X313&gt;0,(X313*(норми!$J$4*F313)),0)</f>
        <v>0</v>
      </c>
      <c r="AJ313" s="60">
        <f>IF(V313="фах",норми!$K$4*F313,0)</f>
        <v>0</v>
      </c>
      <c r="AK313" s="60">
        <f>IF(V313="заг",норми!$L$4*F313,0)</f>
        <v>0</v>
      </c>
      <c r="AL313" s="60">
        <f>IF(W313="фах",норми!$M$4*F313,0)</f>
        <v>0</v>
      </c>
      <c r="AM313" s="60">
        <f>IF(W313="заг",норми!$N$4*F313,0)</f>
        <v>0</v>
      </c>
      <c r="AN313" s="60">
        <f>IF(T313&gt;0,G313*норми!$O$4,0)</f>
        <v>0</v>
      </c>
      <c r="AO313" s="60">
        <f>IF(U313&gt;0,G313*норми!$P$4,0)</f>
        <v>0</v>
      </c>
      <c r="AP313" s="60">
        <f>IF(U313="е.п.",ROUNDUP(G313*норми!$Q$4,0),0)</f>
        <v>0</v>
      </c>
      <c r="AQ313" s="60">
        <f>IF(U313="е.у.",ROUNDUP(G313*норми!$R$4,0),0)</f>
        <v>0</v>
      </c>
      <c r="AR313" s="113">
        <f>IF(R313="дп/др.(б)",ROUNDUP((F313*норми!$S$4)+(((норми!$S$10+норми!$S$11)*норми!$S$9)*F313),0),0)</f>
        <v>0</v>
      </c>
      <c r="AS313" s="60">
        <f>IF(S313="аб",ROUNDUP((норми!$T$4*G313)+(норми!$S$11*(норми!$T$9*F313)),0),0)</f>
        <v>0</v>
      </c>
      <c r="AT313" s="113">
        <f>IF(R313="дп/др.(м)",ROUNDUP((F313*норми!$U$4)+(((норми!$U$10+норми!$U$11)*норми!$U$9)*F313),0),0)</f>
        <v>0</v>
      </c>
      <c r="AU313" s="60">
        <f>IF(S313="ам",ROUNDUP((норми!$V$4*G313)+(норми!$U$11*(норми!$V$9*F313)),0),0)</f>
        <v>0</v>
      </c>
      <c r="AV313" s="43"/>
      <c r="AW313" s="60" t="str">
        <f t="shared" si="55"/>
        <v/>
      </c>
      <c r="AX313" s="43"/>
      <c r="AY313" s="60" t="str">
        <f>IF(P313&gt;0,IF(AX313="+",(норми!$X$4)*(P313*G313),""),"")</f>
        <v/>
      </c>
      <c r="AZ313" s="43"/>
      <c r="BA313" s="60" t="str">
        <f>IF(P313&gt;0,IF(AZ313="+",(норми!$X$4)*(P313*G313),""),"")</f>
        <v/>
      </c>
      <c r="BB313" s="43"/>
      <c r="BC313" s="60" t="str">
        <f>IF(P313&gt;0,IF(BB313="+",(норми!$Z$4)*(P313*F313),""),"")</f>
        <v/>
      </c>
      <c r="BD313" s="61"/>
      <c r="BE313" s="60">
        <f t="shared" si="56"/>
        <v>0</v>
      </c>
      <c r="BF313" s="44">
        <f t="shared" si="57"/>
        <v>0</v>
      </c>
    </row>
    <row r="314" spans="1:58" hidden="1" outlineLevel="1" x14ac:dyDescent="0.2">
      <c r="A314" s="33">
        <v>90</v>
      </c>
      <c r="B314" s="21"/>
      <c r="C314" s="21"/>
      <c r="D314" s="48"/>
      <c r="E314" s="21"/>
      <c r="F314" s="21"/>
      <c r="G314" s="21"/>
      <c r="H314" s="21"/>
      <c r="I314" s="21"/>
      <c r="J314" s="20"/>
      <c r="K314" s="22"/>
      <c r="L314" s="22"/>
      <c r="M314" s="22"/>
      <c r="N314" s="22"/>
      <c r="O314" s="22"/>
      <c r="P314" s="21"/>
      <c r="Q314" s="22"/>
      <c r="R314" s="22"/>
      <c r="S314" s="22"/>
      <c r="T314" s="22"/>
      <c r="U314" s="22"/>
      <c r="V314" s="22"/>
      <c r="W314" s="22"/>
      <c r="X314" s="48"/>
      <c r="Y314" s="23"/>
      <c r="Z314" s="59">
        <f t="shared" si="58"/>
        <v>0</v>
      </c>
      <c r="AA314" s="60">
        <f t="shared" si="59"/>
        <v>0</v>
      </c>
      <c r="AB314" s="60">
        <f t="shared" si="60"/>
        <v>0</v>
      </c>
      <c r="AC314" s="60">
        <f t="shared" si="61"/>
        <v>0</v>
      </c>
      <c r="AD314" s="60">
        <f>IF(D314&lt;=4,O314+((O314*(норми!$E$6))/100),O314+((O314*(норми!$E$7))/100))</f>
        <v>0</v>
      </c>
      <c r="AE314" s="113">
        <f>IFERROR(IF(P314&gt;0,0,ROUNDUP(норми!$F$4*G314,0)),"")</f>
        <v>0</v>
      </c>
      <c r="AF314" s="61"/>
      <c r="AG314" s="61"/>
      <c r="AH314" s="61"/>
      <c r="AI314" s="60">
        <f>IF(X314&gt;0,(X314*(норми!$J$4*F314)),0)</f>
        <v>0</v>
      </c>
      <c r="AJ314" s="60">
        <f>IF(V314="фах",норми!$K$4*F314,0)</f>
        <v>0</v>
      </c>
      <c r="AK314" s="60">
        <f>IF(V314="заг",норми!$L$4*F314,0)</f>
        <v>0</v>
      </c>
      <c r="AL314" s="60">
        <f>IF(W314="фах",норми!$M$4*F314,0)</f>
        <v>0</v>
      </c>
      <c r="AM314" s="60">
        <f>IF(W314="заг",норми!$N$4*F314,0)</f>
        <v>0</v>
      </c>
      <c r="AN314" s="60">
        <f>IF(T314&gt;0,G314*норми!$O$4,0)</f>
        <v>0</v>
      </c>
      <c r="AO314" s="60">
        <f>IF(U314&gt;0,G314*норми!$P$4,0)</f>
        <v>0</v>
      </c>
      <c r="AP314" s="60">
        <f>IF(U314="е.п.",ROUNDUP(G314*норми!$Q$4,0),0)</f>
        <v>0</v>
      </c>
      <c r="AQ314" s="60">
        <f>IF(U314="е.у.",ROUNDUP(G314*норми!$R$4,0),0)</f>
        <v>0</v>
      </c>
      <c r="AR314" s="113">
        <f>IF(R314="дп/др.(б)",ROUNDUP((F314*норми!$S$4)+(((норми!$S$10+норми!$S$11)*норми!$S$9)*F314),0),0)</f>
        <v>0</v>
      </c>
      <c r="AS314" s="60">
        <f>IF(S314="аб",ROUNDUP((норми!$T$4*G314)+(норми!$S$11*(норми!$T$9*F314)),0),0)</f>
        <v>0</v>
      </c>
      <c r="AT314" s="113">
        <f>IF(R314="дп/др.(м)",ROUNDUP((F314*норми!$U$4)+(((норми!$U$10+норми!$U$11)*норми!$U$9)*F314),0),0)</f>
        <v>0</v>
      </c>
      <c r="AU314" s="60">
        <f>IF(S314="ам",ROUNDUP((норми!$V$4*G314)+(норми!$U$11*(норми!$V$9*F314)),0),0)</f>
        <v>0</v>
      </c>
      <c r="AV314" s="43"/>
      <c r="AW314" s="60" t="str">
        <f t="shared" si="55"/>
        <v/>
      </c>
      <c r="AX314" s="43"/>
      <c r="AY314" s="60" t="str">
        <f>IF(P314&gt;0,IF(AX314="+",(норми!$X$4)*(P314*G314),""),"")</f>
        <v/>
      </c>
      <c r="AZ314" s="43"/>
      <c r="BA314" s="60" t="str">
        <f>IF(P314&gt;0,IF(AZ314="+",(норми!$X$4)*(P314*G314),""),"")</f>
        <v/>
      </c>
      <c r="BB314" s="43"/>
      <c r="BC314" s="60" t="str">
        <f>IF(P314&gt;0,IF(BB314="+",(норми!$Z$4)*(P314*F314),""),"")</f>
        <v/>
      </c>
      <c r="BD314" s="61"/>
      <c r="BE314" s="60">
        <f t="shared" si="56"/>
        <v>0</v>
      </c>
      <c r="BF314" s="44">
        <f t="shared" si="57"/>
        <v>0</v>
      </c>
    </row>
    <row r="315" spans="1:58" hidden="1" outlineLevel="1" x14ac:dyDescent="0.2">
      <c r="A315" s="33">
        <v>91</v>
      </c>
      <c r="B315" s="21"/>
      <c r="C315" s="21"/>
      <c r="D315" s="48"/>
      <c r="E315" s="21"/>
      <c r="F315" s="21"/>
      <c r="G315" s="21"/>
      <c r="H315" s="21"/>
      <c r="I315" s="21"/>
      <c r="J315" s="20"/>
      <c r="K315" s="22"/>
      <c r="L315" s="22"/>
      <c r="M315" s="22"/>
      <c r="N315" s="22"/>
      <c r="O315" s="22"/>
      <c r="P315" s="21"/>
      <c r="Q315" s="22"/>
      <c r="R315" s="22"/>
      <c r="S315" s="22"/>
      <c r="T315" s="22"/>
      <c r="U315" s="22"/>
      <c r="V315" s="22"/>
      <c r="W315" s="22"/>
      <c r="X315" s="48"/>
      <c r="Y315" s="23"/>
      <c r="Z315" s="59">
        <f t="shared" si="58"/>
        <v>0</v>
      </c>
      <c r="AA315" s="60">
        <f t="shared" si="59"/>
        <v>0</v>
      </c>
      <c r="AB315" s="60">
        <f t="shared" si="60"/>
        <v>0</v>
      </c>
      <c r="AC315" s="60">
        <f t="shared" si="61"/>
        <v>0</v>
      </c>
      <c r="AD315" s="60">
        <f>IF(D315&lt;=4,O315+((O315*(норми!$E$6))/100),O315+((O315*(норми!$E$7))/100))</f>
        <v>0</v>
      </c>
      <c r="AE315" s="113">
        <f>IFERROR(IF(P315&gt;0,0,ROUNDUP(норми!$F$4*G315,0)),"")</f>
        <v>0</v>
      </c>
      <c r="AF315" s="61"/>
      <c r="AG315" s="61"/>
      <c r="AH315" s="61"/>
      <c r="AI315" s="60">
        <f>IF(X315&gt;0,(X315*(норми!$J$4*F315)),0)</f>
        <v>0</v>
      </c>
      <c r="AJ315" s="60">
        <f>IF(V315="фах",норми!$K$4*F315,0)</f>
        <v>0</v>
      </c>
      <c r="AK315" s="60">
        <f>IF(V315="заг",норми!$L$4*F315,0)</f>
        <v>0</v>
      </c>
      <c r="AL315" s="60">
        <f>IF(W315="фах",норми!$M$4*F315,0)</f>
        <v>0</v>
      </c>
      <c r="AM315" s="60">
        <f>IF(W315="заг",норми!$N$4*F315,0)</f>
        <v>0</v>
      </c>
      <c r="AN315" s="60">
        <f>IF(T315&gt;0,G315*норми!$O$4,0)</f>
        <v>0</v>
      </c>
      <c r="AO315" s="60">
        <f>IF(U315&gt;0,G315*норми!$P$4,0)</f>
        <v>0</v>
      </c>
      <c r="AP315" s="60">
        <f>IF(U315="е.п.",ROUNDUP(G315*норми!$Q$4,0),0)</f>
        <v>0</v>
      </c>
      <c r="AQ315" s="60">
        <f>IF(U315="е.у.",ROUNDUP(G315*норми!$R$4,0),0)</f>
        <v>0</v>
      </c>
      <c r="AR315" s="113">
        <f>IF(R315="дп/др.(б)",ROUNDUP((F315*норми!$S$4)+(((норми!$S$10+норми!$S$11)*норми!$S$9)*F315),0),0)</f>
        <v>0</v>
      </c>
      <c r="AS315" s="60">
        <f>IF(S315="аб",ROUNDUP((норми!$T$4*G315)+(норми!$S$11*(норми!$T$9*F315)),0),0)</f>
        <v>0</v>
      </c>
      <c r="AT315" s="113">
        <f>IF(R315="дп/др.(м)",ROUNDUP((F315*норми!$U$4)+(((норми!$U$10+норми!$U$11)*норми!$U$9)*F315),0),0)</f>
        <v>0</v>
      </c>
      <c r="AU315" s="60">
        <f>IF(S315="ам",ROUNDUP((норми!$V$4*G315)+(норми!$U$11*(норми!$V$9*F315)),0),0)</f>
        <v>0</v>
      </c>
      <c r="AV315" s="43"/>
      <c r="AW315" s="60" t="str">
        <f t="shared" si="55"/>
        <v/>
      </c>
      <c r="AX315" s="43"/>
      <c r="AY315" s="60" t="str">
        <f>IF(P315&gt;0,IF(AX315="+",(норми!$X$4)*(P315*G315),""),"")</f>
        <v/>
      </c>
      <c r="AZ315" s="43"/>
      <c r="BA315" s="60" t="str">
        <f>IF(P315&gt;0,IF(AZ315="+",(норми!$X$4)*(P315*G315),""),"")</f>
        <v/>
      </c>
      <c r="BB315" s="43"/>
      <c r="BC315" s="60" t="str">
        <f>IF(P315&gt;0,IF(BB315="+",(норми!$Z$4)*(P315*F315),""),"")</f>
        <v/>
      </c>
      <c r="BD315" s="61"/>
      <c r="BE315" s="60">
        <f t="shared" si="56"/>
        <v>0</v>
      </c>
      <c r="BF315" s="44">
        <f t="shared" si="57"/>
        <v>0</v>
      </c>
    </row>
    <row r="316" spans="1:58" hidden="1" outlineLevel="1" x14ac:dyDescent="0.2">
      <c r="A316" s="33">
        <v>92</v>
      </c>
      <c r="B316" s="21"/>
      <c r="C316" s="21"/>
      <c r="D316" s="48"/>
      <c r="E316" s="21"/>
      <c r="F316" s="21"/>
      <c r="G316" s="21"/>
      <c r="H316" s="21"/>
      <c r="I316" s="21"/>
      <c r="J316" s="20"/>
      <c r="K316" s="22"/>
      <c r="L316" s="22"/>
      <c r="M316" s="22"/>
      <c r="N316" s="22"/>
      <c r="O316" s="22"/>
      <c r="P316" s="21"/>
      <c r="Q316" s="22"/>
      <c r="R316" s="22"/>
      <c r="S316" s="22"/>
      <c r="T316" s="22"/>
      <c r="U316" s="22"/>
      <c r="V316" s="22"/>
      <c r="W316" s="22"/>
      <c r="X316" s="48"/>
      <c r="Y316" s="23"/>
      <c r="Z316" s="59">
        <f t="shared" si="58"/>
        <v>0</v>
      </c>
      <c r="AA316" s="60">
        <f t="shared" si="59"/>
        <v>0</v>
      </c>
      <c r="AB316" s="60">
        <f t="shared" si="60"/>
        <v>0</v>
      </c>
      <c r="AC316" s="60">
        <f t="shared" si="61"/>
        <v>0</v>
      </c>
      <c r="AD316" s="60">
        <f>IF(D316&lt;=4,O316+((O316*(норми!$E$6))/100),O316+((O316*(норми!$E$7))/100))</f>
        <v>0</v>
      </c>
      <c r="AE316" s="113">
        <f>IFERROR(IF(P316&gt;0,0,ROUNDUP(норми!$F$4*G316,0)),"")</f>
        <v>0</v>
      </c>
      <c r="AF316" s="61"/>
      <c r="AG316" s="61"/>
      <c r="AH316" s="61"/>
      <c r="AI316" s="60">
        <f>IF(X316&gt;0,(X316*(норми!$J$4*F316)),0)</f>
        <v>0</v>
      </c>
      <c r="AJ316" s="60">
        <f>IF(V316="фах",норми!$K$4*F316,0)</f>
        <v>0</v>
      </c>
      <c r="AK316" s="60">
        <f>IF(V316="заг",норми!$L$4*F316,0)</f>
        <v>0</v>
      </c>
      <c r="AL316" s="60">
        <f>IF(W316="фах",норми!$M$4*F316,0)</f>
        <v>0</v>
      </c>
      <c r="AM316" s="60">
        <f>IF(W316="заг",норми!$N$4*F316,0)</f>
        <v>0</v>
      </c>
      <c r="AN316" s="60">
        <f>IF(T316&gt;0,G316*норми!$O$4,0)</f>
        <v>0</v>
      </c>
      <c r="AO316" s="60">
        <f>IF(U316&gt;0,G316*норми!$P$4,0)</f>
        <v>0</v>
      </c>
      <c r="AP316" s="60">
        <f>IF(U316="е.п.",ROUNDUP(G316*норми!$Q$4,0),0)</f>
        <v>0</v>
      </c>
      <c r="AQ316" s="60">
        <f>IF(U316="е.у.",ROUNDUP(G316*норми!$R$4,0),0)</f>
        <v>0</v>
      </c>
      <c r="AR316" s="113">
        <f>IF(R316="дп/др.(б)",ROUNDUP((F316*норми!$S$4)+(((норми!$S$10+норми!$S$11)*норми!$S$9)*F316),0),0)</f>
        <v>0</v>
      </c>
      <c r="AS316" s="60">
        <f>IF(S316="аб",ROUNDUP((норми!$T$4*G316)+(норми!$S$11*(норми!$T$9*F316)),0),0)</f>
        <v>0</v>
      </c>
      <c r="AT316" s="113">
        <f>IF(R316="дп/др.(м)",ROUNDUP((F316*норми!$U$4)+(((норми!$U$10+норми!$U$11)*норми!$U$9)*F316),0),0)</f>
        <v>0</v>
      </c>
      <c r="AU316" s="60">
        <f>IF(S316="ам",ROUNDUP((норми!$V$4*G316)+(норми!$U$11*(норми!$V$9*F316)),0),0)</f>
        <v>0</v>
      </c>
      <c r="AV316" s="43"/>
      <c r="AW316" s="60" t="str">
        <f t="shared" si="55"/>
        <v/>
      </c>
      <c r="AX316" s="43"/>
      <c r="AY316" s="60" t="str">
        <f>IF(P316&gt;0,IF(AX316="+",(норми!$X$4)*(P316*G316),""),"")</f>
        <v/>
      </c>
      <c r="AZ316" s="43"/>
      <c r="BA316" s="60" t="str">
        <f>IF(P316&gt;0,IF(AZ316="+",(норми!$X$4)*(P316*G316),""),"")</f>
        <v/>
      </c>
      <c r="BB316" s="43"/>
      <c r="BC316" s="60" t="str">
        <f>IF(P316&gt;0,IF(BB316="+",(норми!$Z$4)*(P316*F316),""),"")</f>
        <v/>
      </c>
      <c r="BD316" s="61"/>
      <c r="BE316" s="60">
        <f t="shared" si="56"/>
        <v>0</v>
      </c>
      <c r="BF316" s="44">
        <f t="shared" si="57"/>
        <v>0</v>
      </c>
    </row>
    <row r="317" spans="1:58" hidden="1" outlineLevel="1" x14ac:dyDescent="0.2">
      <c r="A317" s="33">
        <v>93</v>
      </c>
      <c r="B317" s="21"/>
      <c r="C317" s="21"/>
      <c r="D317" s="48"/>
      <c r="E317" s="21"/>
      <c r="F317" s="21"/>
      <c r="G317" s="21"/>
      <c r="H317" s="21"/>
      <c r="I317" s="21"/>
      <c r="J317" s="20"/>
      <c r="K317" s="22"/>
      <c r="L317" s="22"/>
      <c r="M317" s="22"/>
      <c r="N317" s="22"/>
      <c r="O317" s="22"/>
      <c r="P317" s="21"/>
      <c r="Q317" s="22"/>
      <c r="R317" s="22"/>
      <c r="S317" s="22"/>
      <c r="T317" s="22"/>
      <c r="U317" s="22"/>
      <c r="V317" s="22"/>
      <c r="W317" s="22"/>
      <c r="X317" s="48"/>
      <c r="Y317" s="23"/>
      <c r="Z317" s="59">
        <f t="shared" si="58"/>
        <v>0</v>
      </c>
      <c r="AA317" s="60">
        <f t="shared" si="59"/>
        <v>0</v>
      </c>
      <c r="AB317" s="60">
        <f t="shared" si="60"/>
        <v>0</v>
      </c>
      <c r="AC317" s="60">
        <f t="shared" si="61"/>
        <v>0</v>
      </c>
      <c r="AD317" s="60">
        <f>IF(D317&lt;=4,O317+((O317*(норми!$E$6))/100),O317+((O317*(норми!$E$7))/100))</f>
        <v>0</v>
      </c>
      <c r="AE317" s="113">
        <f>IFERROR(IF(P317&gt;0,0,ROUNDUP(норми!$F$4*G317,0)),"")</f>
        <v>0</v>
      </c>
      <c r="AF317" s="61"/>
      <c r="AG317" s="61"/>
      <c r="AH317" s="61"/>
      <c r="AI317" s="60">
        <f>IF(X317&gt;0,(X317*(норми!$J$4*F317)),0)</f>
        <v>0</v>
      </c>
      <c r="AJ317" s="60">
        <f>IF(V317="фах",норми!$K$4*F317,0)</f>
        <v>0</v>
      </c>
      <c r="AK317" s="60">
        <f>IF(V317="заг",норми!$L$4*F317,0)</f>
        <v>0</v>
      </c>
      <c r="AL317" s="60">
        <f>IF(W317="фах",норми!$M$4*F317,0)</f>
        <v>0</v>
      </c>
      <c r="AM317" s="60">
        <f>IF(W317="заг",норми!$N$4*F317,0)</f>
        <v>0</v>
      </c>
      <c r="AN317" s="60">
        <f>IF(T317&gt;0,G317*норми!$O$4,0)</f>
        <v>0</v>
      </c>
      <c r="AO317" s="60">
        <f>IF(U317&gt;0,G317*норми!$P$4,0)</f>
        <v>0</v>
      </c>
      <c r="AP317" s="60">
        <f>IF(U317="е.п.",ROUNDUP(G317*норми!$Q$4,0),0)</f>
        <v>0</v>
      </c>
      <c r="AQ317" s="60">
        <f>IF(U317="е.у.",ROUNDUP(G317*норми!$R$4,0),0)</f>
        <v>0</v>
      </c>
      <c r="AR317" s="113">
        <f>IF(R317="дп/др.(б)",ROUNDUP((F317*норми!$S$4)+(((норми!$S$10+норми!$S$11)*норми!$S$9)*F317),0),0)</f>
        <v>0</v>
      </c>
      <c r="AS317" s="60">
        <f>IF(S317="аб",ROUNDUP((норми!$T$4*G317)+(норми!$S$11*(норми!$T$9*F317)),0),0)</f>
        <v>0</v>
      </c>
      <c r="AT317" s="113">
        <f>IF(R317="дп/др.(м)",ROUNDUP((F317*норми!$U$4)+(((норми!$U$10+норми!$U$11)*норми!$U$9)*F317),0),0)</f>
        <v>0</v>
      </c>
      <c r="AU317" s="60">
        <f>IF(S317="ам",ROUNDUP((норми!$V$4*G317)+(норми!$U$11*(норми!$V$9*F317)),0),0)</f>
        <v>0</v>
      </c>
      <c r="AV317" s="43"/>
      <c r="AW317" s="60" t="str">
        <f t="shared" si="55"/>
        <v/>
      </c>
      <c r="AX317" s="43"/>
      <c r="AY317" s="60" t="str">
        <f>IF(P317&gt;0,IF(AX317="+",(норми!$X$4)*(P317*G317),""),"")</f>
        <v/>
      </c>
      <c r="AZ317" s="43"/>
      <c r="BA317" s="60" t="str">
        <f>IF(P317&gt;0,IF(AZ317="+",(норми!$X$4)*(P317*G317),""),"")</f>
        <v/>
      </c>
      <c r="BB317" s="43"/>
      <c r="BC317" s="60" t="str">
        <f>IF(P317&gt;0,IF(BB317="+",(норми!$Z$4)*(P317*F317),""),"")</f>
        <v/>
      </c>
      <c r="BD317" s="61"/>
      <c r="BE317" s="60">
        <f t="shared" si="56"/>
        <v>0</v>
      </c>
      <c r="BF317" s="44">
        <f t="shared" si="57"/>
        <v>0</v>
      </c>
    </row>
    <row r="318" spans="1:58" hidden="1" outlineLevel="1" x14ac:dyDescent="0.2">
      <c r="A318" s="33">
        <v>94</v>
      </c>
      <c r="B318" s="21"/>
      <c r="C318" s="21"/>
      <c r="D318" s="48"/>
      <c r="E318" s="21"/>
      <c r="F318" s="21"/>
      <c r="G318" s="21"/>
      <c r="H318" s="21"/>
      <c r="I318" s="21"/>
      <c r="J318" s="20"/>
      <c r="K318" s="22"/>
      <c r="L318" s="22"/>
      <c r="M318" s="22"/>
      <c r="N318" s="22"/>
      <c r="O318" s="22"/>
      <c r="P318" s="21"/>
      <c r="Q318" s="22"/>
      <c r="R318" s="22"/>
      <c r="S318" s="22"/>
      <c r="T318" s="22"/>
      <c r="U318" s="22"/>
      <c r="V318" s="22"/>
      <c r="W318" s="22"/>
      <c r="X318" s="48"/>
      <c r="Y318" s="23"/>
      <c r="Z318" s="59">
        <f t="shared" si="58"/>
        <v>0</v>
      </c>
      <c r="AA318" s="60">
        <f t="shared" si="59"/>
        <v>0</v>
      </c>
      <c r="AB318" s="60">
        <f t="shared" si="60"/>
        <v>0</v>
      </c>
      <c r="AC318" s="60">
        <f t="shared" si="61"/>
        <v>0</v>
      </c>
      <c r="AD318" s="60">
        <f>IF(D318&lt;=4,O318+((O318*(норми!$E$6))/100),O318+((O318*(норми!$E$7))/100))</f>
        <v>0</v>
      </c>
      <c r="AE318" s="113">
        <f>IFERROR(IF(P318&gt;0,0,ROUNDUP(норми!$F$4*G318,0)),"")</f>
        <v>0</v>
      </c>
      <c r="AF318" s="61"/>
      <c r="AG318" s="61"/>
      <c r="AH318" s="61"/>
      <c r="AI318" s="60">
        <f>IF(X318&gt;0,(X318*(норми!$J$4*F318)),0)</f>
        <v>0</v>
      </c>
      <c r="AJ318" s="60">
        <f>IF(V318="фах",норми!$K$4*F318,0)</f>
        <v>0</v>
      </c>
      <c r="AK318" s="60">
        <f>IF(V318="заг",норми!$L$4*F318,0)</f>
        <v>0</v>
      </c>
      <c r="AL318" s="60">
        <f>IF(W318="фах",норми!$M$4*F318,0)</f>
        <v>0</v>
      </c>
      <c r="AM318" s="60">
        <f>IF(W318="заг",норми!$N$4*F318,0)</f>
        <v>0</v>
      </c>
      <c r="AN318" s="60">
        <f>IF(T318&gt;0,G318*норми!$O$4,0)</f>
        <v>0</v>
      </c>
      <c r="AO318" s="60">
        <f>IF(U318&gt;0,G318*норми!$P$4,0)</f>
        <v>0</v>
      </c>
      <c r="AP318" s="60">
        <f>IF(U318="е.п.",ROUNDUP(G318*норми!$Q$4,0),0)</f>
        <v>0</v>
      </c>
      <c r="AQ318" s="60">
        <f>IF(U318="е.у.",ROUNDUP(G318*норми!$R$4,0),0)</f>
        <v>0</v>
      </c>
      <c r="AR318" s="113">
        <f>IF(R318="дп/др.(б)",ROUNDUP((F318*норми!$S$4)+(((норми!$S$10+норми!$S$11)*норми!$S$9)*F318),0),0)</f>
        <v>0</v>
      </c>
      <c r="AS318" s="60">
        <f>IF(S318="аб",ROUNDUP((норми!$T$4*G318)+(норми!$S$11*(норми!$T$9*F318)),0),0)</f>
        <v>0</v>
      </c>
      <c r="AT318" s="113">
        <f>IF(R318="дп/др.(м)",ROUNDUP((F318*норми!$U$4)+(((норми!$U$10+норми!$U$11)*норми!$U$9)*F318),0),0)</f>
        <v>0</v>
      </c>
      <c r="AU318" s="60">
        <f>IF(S318="ам",ROUNDUP((норми!$V$4*G318)+(норми!$U$11*(норми!$V$9*F318)),0),0)</f>
        <v>0</v>
      </c>
      <c r="AV318" s="43"/>
      <c r="AW318" s="60" t="str">
        <f t="shared" si="55"/>
        <v/>
      </c>
      <c r="AX318" s="43"/>
      <c r="AY318" s="60" t="str">
        <f>IF(P318&gt;0,IF(AX318="+",(норми!$X$4)*(P318*G318),""),"")</f>
        <v/>
      </c>
      <c r="AZ318" s="43"/>
      <c r="BA318" s="60" t="str">
        <f>IF(P318&gt;0,IF(AZ318="+",(норми!$X$4)*(P318*G318),""),"")</f>
        <v/>
      </c>
      <c r="BB318" s="43"/>
      <c r="BC318" s="60" t="str">
        <f>IF(P318&gt;0,IF(BB318="+",(норми!$Z$4)*(P318*F318),""),"")</f>
        <v/>
      </c>
      <c r="BD318" s="61"/>
      <c r="BE318" s="60">
        <f t="shared" si="56"/>
        <v>0</v>
      </c>
      <c r="BF318" s="44">
        <f t="shared" si="57"/>
        <v>0</v>
      </c>
    </row>
    <row r="319" spans="1:58" hidden="1" outlineLevel="1" x14ac:dyDescent="0.2">
      <c r="A319" s="33">
        <v>95</v>
      </c>
      <c r="B319" s="21"/>
      <c r="C319" s="21"/>
      <c r="D319" s="48"/>
      <c r="E319" s="21"/>
      <c r="F319" s="21"/>
      <c r="G319" s="21"/>
      <c r="H319" s="21"/>
      <c r="I319" s="21"/>
      <c r="J319" s="20"/>
      <c r="K319" s="22"/>
      <c r="L319" s="22"/>
      <c r="M319" s="22"/>
      <c r="N319" s="22"/>
      <c r="O319" s="22"/>
      <c r="P319" s="21"/>
      <c r="Q319" s="22"/>
      <c r="R319" s="22"/>
      <c r="S319" s="22"/>
      <c r="T319" s="22"/>
      <c r="U319" s="22"/>
      <c r="V319" s="22"/>
      <c r="W319" s="22"/>
      <c r="X319" s="48"/>
      <c r="Y319" s="23"/>
      <c r="Z319" s="59">
        <f t="shared" si="58"/>
        <v>0</v>
      </c>
      <c r="AA319" s="60">
        <f t="shared" si="59"/>
        <v>0</v>
      </c>
      <c r="AB319" s="60">
        <f t="shared" si="60"/>
        <v>0</v>
      </c>
      <c r="AC319" s="60">
        <f t="shared" si="61"/>
        <v>0</v>
      </c>
      <c r="AD319" s="60">
        <f>IF(D319&lt;=4,O319+((O319*(норми!$E$6))/100),O319+((O319*(норми!$E$7))/100))</f>
        <v>0</v>
      </c>
      <c r="AE319" s="113">
        <f>IFERROR(IF(P319&gt;0,0,ROUNDUP(норми!$F$4*G319,0)),"")</f>
        <v>0</v>
      </c>
      <c r="AF319" s="61"/>
      <c r="AG319" s="61"/>
      <c r="AH319" s="61"/>
      <c r="AI319" s="60">
        <f>IF(X319&gt;0,(X319*(норми!$J$4*F319)),0)</f>
        <v>0</v>
      </c>
      <c r="AJ319" s="60">
        <f>IF(V319="фах",норми!$K$4*F319,0)</f>
        <v>0</v>
      </c>
      <c r="AK319" s="60">
        <f>IF(V319="заг",норми!$L$4*F319,0)</f>
        <v>0</v>
      </c>
      <c r="AL319" s="60">
        <f>IF(W319="фах",норми!$M$4*F319,0)</f>
        <v>0</v>
      </c>
      <c r="AM319" s="60">
        <f>IF(W319="заг",норми!$N$4*F319,0)</f>
        <v>0</v>
      </c>
      <c r="AN319" s="60">
        <f>IF(T319&gt;0,G319*норми!$O$4,0)</f>
        <v>0</v>
      </c>
      <c r="AO319" s="60">
        <f>IF(U319&gt;0,G319*норми!$P$4,0)</f>
        <v>0</v>
      </c>
      <c r="AP319" s="60">
        <f>IF(U319="е.п.",ROUNDUP(G319*норми!$Q$4,0),0)</f>
        <v>0</v>
      </c>
      <c r="AQ319" s="60">
        <f>IF(U319="е.у.",ROUNDUP(G319*норми!$R$4,0),0)</f>
        <v>0</v>
      </c>
      <c r="AR319" s="113">
        <f>IF(R319="дп/др.(б)",ROUNDUP((F319*норми!$S$4)+(((норми!$S$10+норми!$S$11)*норми!$S$9)*F319),0),0)</f>
        <v>0</v>
      </c>
      <c r="AS319" s="60">
        <f>IF(S319="аб",ROUNDUP((норми!$T$4*G319)+(норми!$S$11*(норми!$T$9*F319)),0),0)</f>
        <v>0</v>
      </c>
      <c r="AT319" s="113">
        <f>IF(R319="дп/др.(м)",ROUNDUP((F319*норми!$U$4)+(((норми!$U$10+норми!$U$11)*норми!$U$9)*F319),0),0)</f>
        <v>0</v>
      </c>
      <c r="AU319" s="60">
        <f>IF(S319="ам",ROUNDUP((норми!$V$4*G319)+(норми!$U$11*(норми!$V$9*F319)),0),0)</f>
        <v>0</v>
      </c>
      <c r="AV319" s="43"/>
      <c r="AW319" s="60" t="str">
        <f t="shared" si="55"/>
        <v/>
      </c>
      <c r="AX319" s="43"/>
      <c r="AY319" s="60" t="str">
        <f>IF(P319&gt;0,IF(AX319="+",(норми!$X$4)*(P319*G319),""),"")</f>
        <v/>
      </c>
      <c r="AZ319" s="43"/>
      <c r="BA319" s="60" t="str">
        <f>IF(P319&gt;0,IF(AZ319="+",(норми!$X$4)*(P319*G319),""),"")</f>
        <v/>
      </c>
      <c r="BB319" s="43"/>
      <c r="BC319" s="60" t="str">
        <f>IF(P319&gt;0,IF(BB319="+",(норми!$Z$4)*(P319*F319),""),"")</f>
        <v/>
      </c>
      <c r="BD319" s="61"/>
      <c r="BE319" s="60">
        <f t="shared" si="56"/>
        <v>0</v>
      </c>
      <c r="BF319" s="44">
        <f t="shared" si="57"/>
        <v>0</v>
      </c>
    </row>
    <row r="320" spans="1:58" hidden="1" outlineLevel="1" x14ac:dyDescent="0.2">
      <c r="A320" s="33">
        <v>96</v>
      </c>
      <c r="B320" s="21"/>
      <c r="C320" s="21"/>
      <c r="D320" s="48"/>
      <c r="E320" s="21"/>
      <c r="F320" s="21"/>
      <c r="G320" s="21"/>
      <c r="H320" s="21"/>
      <c r="I320" s="21"/>
      <c r="J320" s="20"/>
      <c r="K320" s="22"/>
      <c r="L320" s="22"/>
      <c r="M320" s="22"/>
      <c r="N320" s="22"/>
      <c r="O320" s="22"/>
      <c r="P320" s="21"/>
      <c r="Q320" s="22"/>
      <c r="R320" s="22"/>
      <c r="S320" s="22"/>
      <c r="T320" s="22"/>
      <c r="U320" s="22"/>
      <c r="V320" s="22"/>
      <c r="W320" s="22"/>
      <c r="X320" s="48"/>
      <c r="Y320" s="23"/>
      <c r="Z320" s="59">
        <f t="shared" si="58"/>
        <v>0</v>
      </c>
      <c r="AA320" s="60">
        <f t="shared" si="59"/>
        <v>0</v>
      </c>
      <c r="AB320" s="60">
        <f t="shared" si="60"/>
        <v>0</v>
      </c>
      <c r="AC320" s="60">
        <f t="shared" si="61"/>
        <v>0</v>
      </c>
      <c r="AD320" s="60">
        <f>IF(D320&lt;=4,O320+((O320*(норми!$E$6))/100),O320+((O320*(норми!$E$7))/100))</f>
        <v>0</v>
      </c>
      <c r="AE320" s="113">
        <f>IFERROR(IF(P320&gt;0,0,ROUNDUP(норми!$F$4*G320,0)),"")</f>
        <v>0</v>
      </c>
      <c r="AF320" s="61"/>
      <c r="AG320" s="61"/>
      <c r="AH320" s="61"/>
      <c r="AI320" s="60">
        <f>IF(X320&gt;0,(X320*(норми!$J$4*F320)),0)</f>
        <v>0</v>
      </c>
      <c r="AJ320" s="60">
        <f>IF(V320="фах",норми!$K$4*F320,0)</f>
        <v>0</v>
      </c>
      <c r="AK320" s="60">
        <f>IF(V320="заг",норми!$L$4*F320,0)</f>
        <v>0</v>
      </c>
      <c r="AL320" s="60">
        <f>IF(W320="фах",норми!$M$4*F320,0)</f>
        <v>0</v>
      </c>
      <c r="AM320" s="60">
        <f>IF(W320="заг",норми!$N$4*F320,0)</f>
        <v>0</v>
      </c>
      <c r="AN320" s="60">
        <f>IF(T320&gt;0,G320*норми!$O$4,0)</f>
        <v>0</v>
      </c>
      <c r="AO320" s="60">
        <f>IF(U320&gt;0,G320*норми!$P$4,0)</f>
        <v>0</v>
      </c>
      <c r="AP320" s="60">
        <f>IF(U320="е.п.",ROUNDUP(G320*норми!$Q$4,0),0)</f>
        <v>0</v>
      </c>
      <c r="AQ320" s="60">
        <f>IF(U320="е.у.",ROUNDUP(G320*норми!$R$4,0),0)</f>
        <v>0</v>
      </c>
      <c r="AR320" s="113">
        <f>IF(R320="дп/др.(б)",ROUNDUP((F320*норми!$S$4)+(((норми!$S$10+норми!$S$11)*норми!$S$9)*F320),0),0)</f>
        <v>0</v>
      </c>
      <c r="AS320" s="60">
        <f>IF(S320="аб",ROUNDUP((норми!$T$4*G320)+(норми!$S$11*(норми!$T$9*F320)),0),0)</f>
        <v>0</v>
      </c>
      <c r="AT320" s="113">
        <f>IF(R320="дп/др.(м)",ROUNDUP((F320*норми!$U$4)+(((норми!$U$10+норми!$U$11)*норми!$U$9)*F320),0),0)</f>
        <v>0</v>
      </c>
      <c r="AU320" s="60">
        <f>IF(S320="ам",ROUNDUP((норми!$V$4*G320)+(норми!$U$11*(норми!$V$9*F320)),0),0)</f>
        <v>0</v>
      </c>
      <c r="AV320" s="43"/>
      <c r="AW320" s="60" t="str">
        <f t="shared" si="55"/>
        <v/>
      </c>
      <c r="AX320" s="43"/>
      <c r="AY320" s="60" t="str">
        <f>IF(P320&gt;0,IF(AX320="+",(норми!$X$4)*(P320*G320),""),"")</f>
        <v/>
      </c>
      <c r="AZ320" s="43"/>
      <c r="BA320" s="60" t="str">
        <f>IF(P320&gt;0,IF(AZ320="+",(норми!$X$4)*(P320*G320),""),"")</f>
        <v/>
      </c>
      <c r="BB320" s="43"/>
      <c r="BC320" s="60" t="str">
        <f>IF(P320&gt;0,IF(BB320="+",(норми!$Z$4)*(P320*F320),""),"")</f>
        <v/>
      </c>
      <c r="BD320" s="61"/>
      <c r="BE320" s="60">
        <f t="shared" si="56"/>
        <v>0</v>
      </c>
      <c r="BF320" s="44">
        <f t="shared" si="57"/>
        <v>0</v>
      </c>
    </row>
    <row r="321" spans="1:58" hidden="1" outlineLevel="1" x14ac:dyDescent="0.2">
      <c r="A321" s="33">
        <v>97</v>
      </c>
      <c r="B321" s="21"/>
      <c r="C321" s="21"/>
      <c r="D321" s="48"/>
      <c r="E321" s="21"/>
      <c r="F321" s="21"/>
      <c r="G321" s="21"/>
      <c r="H321" s="21"/>
      <c r="I321" s="21"/>
      <c r="J321" s="20"/>
      <c r="K321" s="22"/>
      <c r="L321" s="22"/>
      <c r="M321" s="22"/>
      <c r="N321" s="22"/>
      <c r="O321" s="22"/>
      <c r="P321" s="21"/>
      <c r="Q321" s="22"/>
      <c r="R321" s="22"/>
      <c r="S321" s="22"/>
      <c r="T321" s="22"/>
      <c r="U321" s="22"/>
      <c r="V321" s="22"/>
      <c r="W321" s="22"/>
      <c r="X321" s="48"/>
      <c r="Y321" s="23"/>
      <c r="Z321" s="59">
        <f t="shared" si="58"/>
        <v>0</v>
      </c>
      <c r="AA321" s="60">
        <f t="shared" si="59"/>
        <v>0</v>
      </c>
      <c r="AB321" s="60">
        <f t="shared" si="60"/>
        <v>0</v>
      </c>
      <c r="AC321" s="60">
        <f t="shared" si="61"/>
        <v>0</v>
      </c>
      <c r="AD321" s="60">
        <f>IF(D321&lt;=4,O321+((O321*(норми!$E$6))/100),O321+((O321*(норми!$E$7))/100))</f>
        <v>0</v>
      </c>
      <c r="AE321" s="113">
        <f>IFERROR(IF(P321&gt;0,0,ROUNDUP(норми!$F$4*G321,0)),"")</f>
        <v>0</v>
      </c>
      <c r="AF321" s="61"/>
      <c r="AG321" s="61"/>
      <c r="AH321" s="61"/>
      <c r="AI321" s="60">
        <f>IF(X321&gt;0,(X321*(норми!$J$4*F321)),0)</f>
        <v>0</v>
      </c>
      <c r="AJ321" s="60">
        <f>IF(V321="фах",норми!$K$4*F321,0)</f>
        <v>0</v>
      </c>
      <c r="AK321" s="60">
        <f>IF(V321="заг",норми!$L$4*F321,0)</f>
        <v>0</v>
      </c>
      <c r="AL321" s="60">
        <f>IF(W321="фах",норми!$M$4*F321,0)</f>
        <v>0</v>
      </c>
      <c r="AM321" s="60">
        <f>IF(W321="заг",норми!$N$4*F321,0)</f>
        <v>0</v>
      </c>
      <c r="AN321" s="60">
        <f>IF(T321&gt;0,G321*норми!$O$4,0)</f>
        <v>0</v>
      </c>
      <c r="AO321" s="60">
        <f>IF(U321&gt;0,G321*норми!$P$4,0)</f>
        <v>0</v>
      </c>
      <c r="AP321" s="60">
        <f>IF(U321="е.п.",ROUNDUP(G321*норми!$Q$4,0),0)</f>
        <v>0</v>
      </c>
      <c r="AQ321" s="60">
        <f>IF(U321="е.у.",ROUNDUP(G321*норми!$R$4,0),0)</f>
        <v>0</v>
      </c>
      <c r="AR321" s="113">
        <f>IF(R321="дп/др.(б)",ROUNDUP((F321*норми!$S$4)+(((норми!$S$10+норми!$S$11)*норми!$S$9)*F321),0),0)</f>
        <v>0</v>
      </c>
      <c r="AS321" s="60">
        <f>IF(S321="аб",ROUNDUP((норми!$T$4*G321)+(норми!$S$11*(норми!$T$9*F321)),0),0)</f>
        <v>0</v>
      </c>
      <c r="AT321" s="113">
        <f>IF(R321="дп/др.(м)",ROUNDUP((F321*норми!$U$4)+(((норми!$U$10+норми!$U$11)*норми!$U$9)*F321),0),0)</f>
        <v>0</v>
      </c>
      <c r="AU321" s="60">
        <f>IF(S321="ам",ROUNDUP((норми!$V$4*G321)+(норми!$U$11*(норми!$V$9*F321)),0),0)</f>
        <v>0</v>
      </c>
      <c r="AV321" s="43"/>
      <c r="AW321" s="60" t="str">
        <f t="shared" si="55"/>
        <v/>
      </c>
      <c r="AX321" s="43"/>
      <c r="AY321" s="60" t="str">
        <f>IF(P321&gt;0,IF(AX321="+",(норми!$X$4)*(P321*G321),""),"")</f>
        <v/>
      </c>
      <c r="AZ321" s="43"/>
      <c r="BA321" s="60" t="str">
        <f>IF(P321&gt;0,IF(AZ321="+",(норми!$X$4)*(P321*G321),""),"")</f>
        <v/>
      </c>
      <c r="BB321" s="43"/>
      <c r="BC321" s="60" t="str">
        <f>IF(P321&gt;0,IF(BB321="+",(норми!$Z$4)*(P321*F321),""),"")</f>
        <v/>
      </c>
      <c r="BD321" s="61"/>
      <c r="BE321" s="60">
        <f t="shared" si="56"/>
        <v>0</v>
      </c>
      <c r="BF321" s="44">
        <f t="shared" ref="BF321:BF324" si="62">IFERROR(SUM(Z321:BE321),"")</f>
        <v>0</v>
      </c>
    </row>
    <row r="322" spans="1:58" hidden="1" outlineLevel="1" x14ac:dyDescent="0.2">
      <c r="A322" s="33">
        <v>98</v>
      </c>
      <c r="B322" s="21"/>
      <c r="C322" s="21"/>
      <c r="D322" s="48"/>
      <c r="E322" s="21"/>
      <c r="F322" s="21"/>
      <c r="G322" s="21"/>
      <c r="H322" s="21"/>
      <c r="I322" s="21"/>
      <c r="J322" s="20"/>
      <c r="K322" s="22"/>
      <c r="L322" s="22"/>
      <c r="M322" s="22"/>
      <c r="N322" s="22"/>
      <c r="O322" s="22"/>
      <c r="P322" s="21"/>
      <c r="Q322" s="22"/>
      <c r="R322" s="22"/>
      <c r="S322" s="22"/>
      <c r="T322" s="22"/>
      <c r="U322" s="22"/>
      <c r="V322" s="22"/>
      <c r="W322" s="22"/>
      <c r="X322" s="48"/>
      <c r="Y322" s="23"/>
      <c r="Z322" s="59">
        <f t="shared" si="58"/>
        <v>0</v>
      </c>
      <c r="AA322" s="60">
        <f t="shared" si="59"/>
        <v>0</v>
      </c>
      <c r="AB322" s="60">
        <f t="shared" si="60"/>
        <v>0</v>
      </c>
      <c r="AC322" s="60">
        <f t="shared" si="61"/>
        <v>0</v>
      </c>
      <c r="AD322" s="60">
        <f>IF(D322&lt;=4,O322+((O322*(норми!$E$6))/100),O322+((O322*(норми!$E$7))/100))</f>
        <v>0</v>
      </c>
      <c r="AE322" s="113">
        <f>IFERROR(IF(P322&gt;0,0,ROUNDUP(норми!$F$4*G322,0)),"")</f>
        <v>0</v>
      </c>
      <c r="AF322" s="61"/>
      <c r="AG322" s="61"/>
      <c r="AH322" s="61"/>
      <c r="AI322" s="60">
        <f>IF(X322&gt;0,(X322*(норми!$J$4*F322)),0)</f>
        <v>0</v>
      </c>
      <c r="AJ322" s="60">
        <f>IF(V322="фах",норми!$K$4*F322,0)</f>
        <v>0</v>
      </c>
      <c r="AK322" s="60">
        <f>IF(V322="заг",норми!$L$4*F322,0)</f>
        <v>0</v>
      </c>
      <c r="AL322" s="60">
        <f>IF(W322="фах",норми!$M$4*F322,0)</f>
        <v>0</v>
      </c>
      <c r="AM322" s="60">
        <f>IF(W322="заг",норми!$N$4*F322,0)</f>
        <v>0</v>
      </c>
      <c r="AN322" s="60">
        <f>IF(T322&gt;0,G322*норми!$O$4,0)</f>
        <v>0</v>
      </c>
      <c r="AO322" s="60">
        <f>IF(U322&gt;0,G322*норми!$P$4,0)</f>
        <v>0</v>
      </c>
      <c r="AP322" s="60">
        <f>IF(U322="е.п.",ROUNDUP(G322*норми!$Q$4,0),0)</f>
        <v>0</v>
      </c>
      <c r="AQ322" s="60">
        <f>IF(U322="е.у.",ROUNDUP(G322*норми!$R$4,0),0)</f>
        <v>0</v>
      </c>
      <c r="AR322" s="113">
        <f>IF(R322="дп/др.(б)",ROUNDUP((F322*норми!$S$4)+(((норми!$S$10+норми!$S$11)*норми!$S$9)*F322),0),0)</f>
        <v>0</v>
      </c>
      <c r="AS322" s="60">
        <f>IF(S322="аб",ROUNDUP((норми!$T$4*G322)+(норми!$S$11*(норми!$T$9*F322)),0),0)</f>
        <v>0</v>
      </c>
      <c r="AT322" s="113">
        <f>IF(R322="дп/др.(м)",ROUNDUP((F322*норми!$U$4)+(((норми!$U$10+норми!$U$11)*норми!$U$9)*F322),0),0)</f>
        <v>0</v>
      </c>
      <c r="AU322" s="60">
        <f>IF(S322="ам",ROUNDUP((норми!$V$4*G322)+(норми!$U$11*(норми!$V$9*F322)),0),0)</f>
        <v>0</v>
      </c>
      <c r="AV322" s="43"/>
      <c r="AW322" s="60" t="str">
        <f t="shared" si="55"/>
        <v/>
      </c>
      <c r="AX322" s="43"/>
      <c r="AY322" s="60" t="str">
        <f>IF(P322&gt;0,IF(AX322="+",(норми!$X$4)*(P322*G322),""),"")</f>
        <v/>
      </c>
      <c r="AZ322" s="43"/>
      <c r="BA322" s="60" t="str">
        <f>IF(P322&gt;0,IF(AZ322="+",(норми!$X$4)*(P322*G322),""),"")</f>
        <v/>
      </c>
      <c r="BB322" s="43"/>
      <c r="BC322" s="60" t="str">
        <f>IF(P322&gt;0,IF(BB322="+",(норми!$Z$4)*(P322*F322),""),"")</f>
        <v/>
      </c>
      <c r="BD322" s="61"/>
      <c r="BE322" s="60">
        <f t="shared" si="56"/>
        <v>0</v>
      </c>
      <c r="BF322" s="44">
        <f t="shared" si="62"/>
        <v>0</v>
      </c>
    </row>
    <row r="323" spans="1:58" hidden="1" outlineLevel="1" x14ac:dyDescent="0.2">
      <c r="A323" s="33">
        <v>99</v>
      </c>
      <c r="B323" s="21"/>
      <c r="C323" s="21"/>
      <c r="D323" s="48"/>
      <c r="E323" s="21"/>
      <c r="F323" s="21"/>
      <c r="G323" s="21"/>
      <c r="H323" s="21"/>
      <c r="I323" s="21"/>
      <c r="J323" s="20"/>
      <c r="K323" s="22"/>
      <c r="L323" s="22"/>
      <c r="M323" s="22"/>
      <c r="N323" s="22"/>
      <c r="O323" s="22"/>
      <c r="P323" s="21"/>
      <c r="Q323" s="22"/>
      <c r="R323" s="22"/>
      <c r="S323" s="22"/>
      <c r="T323" s="22"/>
      <c r="U323" s="22"/>
      <c r="V323" s="22"/>
      <c r="W323" s="22"/>
      <c r="X323" s="48"/>
      <c r="Y323" s="23"/>
      <c r="Z323" s="59">
        <f t="shared" si="58"/>
        <v>0</v>
      </c>
      <c r="AA323" s="60">
        <f t="shared" si="59"/>
        <v>0</v>
      </c>
      <c r="AB323" s="60">
        <f t="shared" si="60"/>
        <v>0</v>
      </c>
      <c r="AC323" s="60">
        <f t="shared" si="61"/>
        <v>0</v>
      </c>
      <c r="AD323" s="60">
        <f>IF(D323&lt;=4,O323+((O323*(норми!$E$6))/100),O323+((O323*(норми!$E$7))/100))</f>
        <v>0</v>
      </c>
      <c r="AE323" s="113">
        <f>IFERROR(IF(P323&gt;0,0,ROUNDUP(норми!$F$4*G323,0)),"")</f>
        <v>0</v>
      </c>
      <c r="AF323" s="61"/>
      <c r="AG323" s="61"/>
      <c r="AH323" s="61"/>
      <c r="AI323" s="60">
        <f>IF(X323&gt;0,(X323*(норми!$J$4*F323)),0)</f>
        <v>0</v>
      </c>
      <c r="AJ323" s="60">
        <f>IF(V323="фах",норми!$K$4*F323,0)</f>
        <v>0</v>
      </c>
      <c r="AK323" s="60">
        <f>IF(V323="заг",норми!$L$4*F323,0)</f>
        <v>0</v>
      </c>
      <c r="AL323" s="60">
        <f>IF(W323="фах",норми!$M$4*F323,0)</f>
        <v>0</v>
      </c>
      <c r="AM323" s="60">
        <f>IF(W323="заг",норми!$N$4*F323,0)</f>
        <v>0</v>
      </c>
      <c r="AN323" s="60">
        <f>IF(T323&gt;0,G323*норми!$O$4,0)</f>
        <v>0</v>
      </c>
      <c r="AO323" s="60">
        <f>IF(U323&gt;0,G323*норми!$P$4,0)</f>
        <v>0</v>
      </c>
      <c r="AP323" s="60">
        <f>IF(U323="е.п.",ROUNDUP(G323*норми!$Q$4,0),0)</f>
        <v>0</v>
      </c>
      <c r="AQ323" s="60">
        <f>IF(U323="е.у.",ROUNDUP(G323*норми!$R$4,0),0)</f>
        <v>0</v>
      </c>
      <c r="AR323" s="113">
        <f>IF(R323="дп/др.(б)",ROUNDUP((F323*норми!$S$4)+(((норми!$S$10+норми!$S$11)*норми!$S$9)*F323),0),0)</f>
        <v>0</v>
      </c>
      <c r="AS323" s="60">
        <f>IF(S323="аб",ROUNDUP((норми!$T$4*G323)+(норми!$S$11*(норми!$T$9*F323)),0),0)</f>
        <v>0</v>
      </c>
      <c r="AT323" s="113">
        <f>IF(R323="дп/др.(м)",ROUNDUP((F323*норми!$U$4)+(((норми!$U$10+норми!$U$11)*норми!$U$9)*F323),0),0)</f>
        <v>0</v>
      </c>
      <c r="AU323" s="60">
        <f>IF(S323="ам",ROUNDUP((норми!$V$4*G323)+(норми!$U$11*(норми!$V$9*F323)),0),0)</f>
        <v>0</v>
      </c>
      <c r="AV323" s="43"/>
      <c r="AW323" s="60" t="str">
        <f t="shared" si="55"/>
        <v/>
      </c>
      <c r="AX323" s="43"/>
      <c r="AY323" s="60" t="str">
        <f>IF(P323&gt;0,IF(AX323="+",(норми!$X$4)*(P323*G323),""),"")</f>
        <v/>
      </c>
      <c r="AZ323" s="43"/>
      <c r="BA323" s="60" t="str">
        <f>IF(P323&gt;0,IF(AZ323="+",(норми!$X$4)*(P323*G323),""),"")</f>
        <v/>
      </c>
      <c r="BB323" s="43"/>
      <c r="BC323" s="60" t="str">
        <f>IF(P323&gt;0,IF(BB323="+",(норми!$Z$4)*(P323*F323),""),"")</f>
        <v/>
      </c>
      <c r="BD323" s="61"/>
      <c r="BE323" s="60">
        <f t="shared" si="56"/>
        <v>0</v>
      </c>
      <c r="BF323" s="44">
        <f t="shared" si="62"/>
        <v>0</v>
      </c>
    </row>
    <row r="324" spans="1:58" ht="12.75" hidden="1" outlineLevel="1" thickBot="1" x14ac:dyDescent="0.25">
      <c r="A324" s="34">
        <v>100</v>
      </c>
      <c r="B324" s="21"/>
      <c r="C324" s="21"/>
      <c r="D324" s="48"/>
      <c r="E324" s="21"/>
      <c r="F324" s="21"/>
      <c r="G324" s="21"/>
      <c r="H324" s="21"/>
      <c r="I324" s="21"/>
      <c r="J324" s="20"/>
      <c r="K324" s="22"/>
      <c r="L324" s="22"/>
      <c r="M324" s="22"/>
      <c r="N324" s="22"/>
      <c r="O324" s="22"/>
      <c r="P324" s="21"/>
      <c r="Q324" s="22"/>
      <c r="R324" s="22"/>
      <c r="S324" s="22"/>
      <c r="T324" s="22"/>
      <c r="U324" s="22"/>
      <c r="V324" s="22"/>
      <c r="W324" s="22"/>
      <c r="X324" s="48"/>
      <c r="Y324" s="23"/>
      <c r="Z324" s="59">
        <f t="shared" si="58"/>
        <v>0</v>
      </c>
      <c r="AA324" s="60">
        <f t="shared" si="59"/>
        <v>0</v>
      </c>
      <c r="AB324" s="60">
        <f t="shared" si="60"/>
        <v>0</v>
      </c>
      <c r="AC324" s="60">
        <f t="shared" si="61"/>
        <v>0</v>
      </c>
      <c r="AD324" s="60">
        <f>IF(D324&lt;=4,O324+((O324*(норми!$E$6))/100),O324+((O324*(норми!$E$7))/100))</f>
        <v>0</v>
      </c>
      <c r="AE324" s="113">
        <f>IFERROR(IF(P324&gt;0,0,ROUNDUP(норми!$F$4*G324,0)),"")</f>
        <v>0</v>
      </c>
      <c r="AF324" s="61"/>
      <c r="AG324" s="61"/>
      <c r="AH324" s="61"/>
      <c r="AI324" s="60">
        <f>IF(X324&gt;0,(X324*(норми!$J$4*F324)),0)</f>
        <v>0</v>
      </c>
      <c r="AJ324" s="60">
        <f>IF(V324="фах",норми!$K$4*F324,0)</f>
        <v>0</v>
      </c>
      <c r="AK324" s="60">
        <f>IF(V324="заг",норми!$L$4*F324,0)</f>
        <v>0</v>
      </c>
      <c r="AL324" s="60">
        <f>IF(W324="фах",норми!$M$4*F324,0)</f>
        <v>0</v>
      </c>
      <c r="AM324" s="60">
        <f>IF(W324="заг",норми!$N$4*F324,0)</f>
        <v>0</v>
      </c>
      <c r="AN324" s="60">
        <f>IF(T324&gt;0,G324*норми!$O$4,0)</f>
        <v>0</v>
      </c>
      <c r="AO324" s="60">
        <f>IF(U324&gt;0,G324*норми!$P$4,0)</f>
        <v>0</v>
      </c>
      <c r="AP324" s="60">
        <f>IF(U324="е.п.",ROUNDUP(G324*норми!$Q$4,0),0)</f>
        <v>0</v>
      </c>
      <c r="AQ324" s="60">
        <f>IF(U324="е.у.",ROUNDUP(G324*норми!$R$4,0),0)</f>
        <v>0</v>
      </c>
      <c r="AR324" s="113">
        <f>IF(R324="дп/др.(б)",ROUNDUP((F324*норми!$S$4)+(((норми!$S$10+норми!$S$11)*норми!$S$9)*F324),0),0)</f>
        <v>0</v>
      </c>
      <c r="AS324" s="60">
        <f>IF(S324="аб",ROUNDUP((норми!$T$4*G324)+(норми!$S$11*(норми!$T$9*F324)),0),0)</f>
        <v>0</v>
      </c>
      <c r="AT324" s="113">
        <f>IF(R324="дп/др.(м)",ROUNDUP((F324*норми!$U$4)+(((норми!$U$10+норми!$U$11)*норми!$U$9)*F324),0),0)</f>
        <v>0</v>
      </c>
      <c r="AU324" s="60">
        <f>IF(S324="ам",ROUNDUP((норми!$V$4*G324)+(норми!$U$11*(норми!$V$9*F324)),0),0)</f>
        <v>0</v>
      </c>
      <c r="AV324" s="43"/>
      <c r="AW324" s="60" t="str">
        <f t="shared" si="55"/>
        <v/>
      </c>
      <c r="AX324" s="43"/>
      <c r="AY324" s="60" t="str">
        <f>IF(P324&gt;0,IF(AX324="+",(норми!$X$4)*(P324*G324),""),"")</f>
        <v/>
      </c>
      <c r="AZ324" s="43"/>
      <c r="BA324" s="60" t="str">
        <f>IF(P324&gt;0,IF(AZ324="+",(норми!$X$4)*(P324*G324),""),"")</f>
        <v/>
      </c>
      <c r="BB324" s="43"/>
      <c r="BC324" s="60" t="str">
        <f>IF(P324&gt;0,IF(BB324="+",(норми!$Z$4)*(P324*F324),""),"")</f>
        <v/>
      </c>
      <c r="BD324" s="61"/>
      <c r="BE324" s="60">
        <f t="shared" si="56"/>
        <v>0</v>
      </c>
      <c r="BF324" s="44">
        <f t="shared" si="62"/>
        <v>0</v>
      </c>
    </row>
    <row r="325" spans="1:58" ht="13.5" collapsed="1" thickTop="1" thickBot="1" x14ac:dyDescent="0.25">
      <c r="A325" s="67"/>
      <c r="B325" s="41" t="s">
        <v>41</v>
      </c>
      <c r="C325" s="28"/>
      <c r="D325" s="28"/>
      <c r="E325" s="28"/>
      <c r="F325" s="47">
        <f>SUBTOTAL(109,F$225:F$324)</f>
        <v>10</v>
      </c>
      <c r="G325" s="47">
        <f t="shared" ref="G325:I325" si="63">SUBTOTAL(109,G$225:G$324)</f>
        <v>1</v>
      </c>
      <c r="H325" s="47">
        <f t="shared" si="63"/>
        <v>1</v>
      </c>
      <c r="I325" s="47">
        <f t="shared" si="63"/>
        <v>1</v>
      </c>
      <c r="J325" s="46">
        <f>SUBTOTAL(109,J$225:J$324)</f>
        <v>120</v>
      </c>
      <c r="K325" s="47">
        <f>SUBTOTAL(109,K$225:K$324)</f>
        <v>6</v>
      </c>
      <c r="L325" s="47">
        <f t="shared" ref="L325:O325" si="64">SUBTOTAL(109,L$225:L$324)</f>
        <v>6</v>
      </c>
      <c r="M325" s="47">
        <f t="shared" si="64"/>
        <v>6</v>
      </c>
      <c r="N325" s="47">
        <f t="shared" si="64"/>
        <v>6</v>
      </c>
      <c r="O325" s="47">
        <f t="shared" si="64"/>
        <v>6</v>
      </c>
      <c r="P325" s="65" t="str">
        <f>(SUBTOTAL(109,P$225:P$324))&amp;"т"</f>
        <v>3т</v>
      </c>
      <c r="Q325" s="65">
        <f>SUBTOTAL(109,Q$122:Q$221)</f>
        <v>0</v>
      </c>
      <c r="R325" s="66">
        <f>(COUNTIF(R225:R324,"дп/др.(б)"))+(COUNTIF(R225:R324,"дп/др.(м)"))</f>
        <v>1</v>
      </c>
      <c r="S325" s="66">
        <f>(COUNTIF(S225:S324,"аб"))+(COUNTIF(S225:S324,"ам"))</f>
        <v>1</v>
      </c>
      <c r="T325" s="66">
        <f>(COUNTIF(T225:T324,"з."))+(COUNTIF(T225:T324,"д.з."))</f>
        <v>1</v>
      </c>
      <c r="U325" s="66">
        <f>(COUNTIF(U225:U324,"е.п."))+(COUNTIF(U225:U324,"е.у."))</f>
        <v>1</v>
      </c>
      <c r="V325" s="66">
        <f>(COUNTIF(V225:V324,"фах"))+(COUNTIF(V225:V324,"заг"))</f>
        <v>1</v>
      </c>
      <c r="W325" s="66">
        <f>(COUNTIF(W225:W324,"фах"))+(COUNTIF(W225:W324,"заг"))</f>
        <v>1</v>
      </c>
      <c r="X325" s="65">
        <f>SUBTOTAL(109,X$225:X$324)</f>
        <v>2</v>
      </c>
      <c r="Y325" s="31">
        <f t="shared" ref="Y325:BF325" si="65">SUM(Y225:Y324)</f>
        <v>0</v>
      </c>
      <c r="Z325" s="46">
        <f t="shared" si="65"/>
        <v>6</v>
      </c>
      <c r="AA325" s="47">
        <f t="shared" si="65"/>
        <v>6</v>
      </c>
      <c r="AB325" s="47">
        <f t="shared" si="65"/>
        <v>6</v>
      </c>
      <c r="AC325" s="47">
        <f t="shared" si="65"/>
        <v>6</v>
      </c>
      <c r="AD325" s="47">
        <f t="shared" si="65"/>
        <v>6.6</v>
      </c>
      <c r="AE325" s="47">
        <f t="shared" si="65"/>
        <v>0</v>
      </c>
      <c r="AF325" s="47">
        <f t="shared" si="65"/>
        <v>0</v>
      </c>
      <c r="AG325" s="47">
        <f t="shared" si="65"/>
        <v>0</v>
      </c>
      <c r="AH325" s="47">
        <f t="shared" si="65"/>
        <v>0</v>
      </c>
      <c r="AI325" s="47">
        <f t="shared" si="65"/>
        <v>5</v>
      </c>
      <c r="AJ325" s="47">
        <f t="shared" si="65"/>
        <v>30</v>
      </c>
      <c r="AK325" s="47">
        <f t="shared" si="65"/>
        <v>0</v>
      </c>
      <c r="AL325" s="47">
        <f t="shared" si="65"/>
        <v>20</v>
      </c>
      <c r="AM325" s="47">
        <f t="shared" si="65"/>
        <v>0</v>
      </c>
      <c r="AN325" s="47">
        <f t="shared" si="65"/>
        <v>2</v>
      </c>
      <c r="AO325" s="47">
        <f t="shared" si="65"/>
        <v>2</v>
      </c>
      <c r="AP325" s="47">
        <f t="shared" si="65"/>
        <v>3</v>
      </c>
      <c r="AQ325" s="47">
        <f t="shared" si="65"/>
        <v>0</v>
      </c>
      <c r="AR325" s="47">
        <f t="shared" si="65"/>
        <v>135</v>
      </c>
      <c r="AS325" s="47">
        <f t="shared" si="65"/>
        <v>10</v>
      </c>
      <c r="AT325" s="47">
        <f t="shared" si="65"/>
        <v>0</v>
      </c>
      <c r="AU325" s="47">
        <f t="shared" si="65"/>
        <v>0</v>
      </c>
      <c r="AV325" s="47"/>
      <c r="AW325" s="47">
        <f t="shared" si="65"/>
        <v>15</v>
      </c>
      <c r="AX325" s="47"/>
      <c r="AY325" s="47">
        <f t="shared" si="65"/>
        <v>9</v>
      </c>
      <c r="AZ325" s="47"/>
      <c r="BA325" s="47">
        <f t="shared" si="65"/>
        <v>9</v>
      </c>
      <c r="BB325" s="47"/>
      <c r="BC325" s="47">
        <f t="shared" si="65"/>
        <v>30</v>
      </c>
      <c r="BD325" s="47">
        <f t="shared" si="65"/>
        <v>0</v>
      </c>
      <c r="BE325" s="47">
        <f t="shared" si="65"/>
        <v>0</v>
      </c>
      <c r="BF325" s="45">
        <f t="shared" si="65"/>
        <v>300.60000000000002</v>
      </c>
    </row>
    <row r="326" spans="1:58" s="12" customFormat="1" ht="13.5" thickTop="1" x14ac:dyDescent="0.2">
      <c r="A326" s="56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64" t="s">
        <v>43</v>
      </c>
      <c r="Y326" s="64"/>
      <c r="Z326" s="64"/>
      <c r="AA326" s="64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8"/>
    </row>
    <row r="327" spans="1:58" x14ac:dyDescent="0.2">
      <c r="A327" s="33">
        <v>1</v>
      </c>
      <c r="B327" s="21" t="s">
        <v>161</v>
      </c>
      <c r="C327" s="21">
        <v>131</v>
      </c>
      <c r="D327" s="48">
        <v>1</v>
      </c>
      <c r="E327" s="21"/>
      <c r="F327" s="21">
        <v>10</v>
      </c>
      <c r="G327" s="21">
        <v>1</v>
      </c>
      <c r="H327" s="21">
        <v>1</v>
      </c>
      <c r="I327" s="21">
        <v>1</v>
      </c>
      <c r="J327" s="20">
        <v>120</v>
      </c>
      <c r="K327" s="22">
        <v>6</v>
      </c>
      <c r="L327" s="22">
        <v>6</v>
      </c>
      <c r="M327" s="22">
        <v>6</v>
      </c>
      <c r="N327" s="22">
        <v>6</v>
      </c>
      <c r="O327" s="22">
        <v>6</v>
      </c>
      <c r="P327" s="21">
        <v>4</v>
      </c>
      <c r="Q327" s="22"/>
      <c r="R327" s="22" t="s">
        <v>67</v>
      </c>
      <c r="S327" s="22" t="s">
        <v>66</v>
      </c>
      <c r="T327" s="22" t="s">
        <v>65</v>
      </c>
      <c r="U327" s="22" t="s">
        <v>64</v>
      </c>
      <c r="V327" s="22" t="s">
        <v>63</v>
      </c>
      <c r="W327" s="22" t="s">
        <v>63</v>
      </c>
      <c r="X327" s="48">
        <v>2</v>
      </c>
      <c r="Y327" s="23"/>
      <c r="Z327" s="59">
        <f>K327</f>
        <v>6</v>
      </c>
      <c r="AA327" s="60">
        <f>L327</f>
        <v>6</v>
      </c>
      <c r="AB327" s="60">
        <f>M327*I327</f>
        <v>6</v>
      </c>
      <c r="AC327" s="60">
        <f>N327</f>
        <v>6</v>
      </c>
      <c r="AD327" s="60">
        <f>IF(D327&lt;=4,O327+((O327*(норми!$E$6))/100),O327+((O327*(норми!$E$7))/100))</f>
        <v>6.6</v>
      </c>
      <c r="AE327" s="113">
        <f>IFERROR(IF(P327&gt;0,0,ROUNDUP(норми!$F$4*G327,0)),"")</f>
        <v>0</v>
      </c>
      <c r="AF327" s="61"/>
      <c r="AG327" s="61"/>
      <c r="AH327" s="61"/>
      <c r="AI327" s="60">
        <f>IF(X327&gt;0,(X327*(норми!$J$4*F327)),0)</f>
        <v>5</v>
      </c>
      <c r="AJ327" s="60">
        <f>IF(V327="фах",норми!$K$4*F327,0)</f>
        <v>30</v>
      </c>
      <c r="AK327" s="60">
        <f>IF(V327="заг",норми!$L$4*F327,0)</f>
        <v>0</v>
      </c>
      <c r="AL327" s="60">
        <f>IF(W327="фах",норми!$M$4*F327,0)</f>
        <v>20</v>
      </c>
      <c r="AM327" s="60">
        <f>IF(W327="заг",норми!$N$4*F327,0)</f>
        <v>0</v>
      </c>
      <c r="AN327" s="60">
        <f>IF(T327&gt;0,G327*норми!$O$4,0)</f>
        <v>2</v>
      </c>
      <c r="AO327" s="60">
        <f>IF(U327&gt;0,G327*норми!$P$4,0)</f>
        <v>2</v>
      </c>
      <c r="AP327" s="60">
        <f>IF(U327="е.п.",ROUNDUP(G327*норми!$Q$4,0),0)</f>
        <v>3</v>
      </c>
      <c r="AQ327" s="60">
        <f>IF(U327="е.у.",ROUNDUP(G327*норми!$R$4,0),0)</f>
        <v>0</v>
      </c>
      <c r="AR327" s="113">
        <f>IF(R327="дп/др.(б)",ROUNDUP((F327*норми!$S$4)+(((норми!$S$10+норми!$S$11)*норми!$S$9)*F327),0),0)</f>
        <v>135</v>
      </c>
      <c r="AS327" s="60">
        <f>IF(S327="аб",ROUNDUP((норми!$T$4*G327)+(норми!$S$11*(норми!$T$9*F327)),0),0)</f>
        <v>10</v>
      </c>
      <c r="AT327" s="113">
        <f>IF(R327="дп/др.(м)",ROUNDUP((F327*норми!$U$4)+(((норми!$U$10+норми!$U$11)*норми!$U$9)*F327),0),0)</f>
        <v>0</v>
      </c>
      <c r="AU327" s="60">
        <f>IF(S327="ам",ROUNDUP((норми!$V$4*G327)+(норми!$U$11*(норми!$V$9*F327)),0),0)</f>
        <v>0</v>
      </c>
      <c r="AV327" s="43" t="s">
        <v>176</v>
      </c>
      <c r="AW327" s="60">
        <f t="shared" ref="AW327:AW390" si="66">IF(P327&gt;0,IF(AV327="+",(P327*5*G327),""),"")</f>
        <v>20</v>
      </c>
      <c r="AX327" s="43" t="s">
        <v>176</v>
      </c>
      <c r="AY327" s="60">
        <f>IF(P327&gt;0,IF(AX327="+",(норми!$X$4)*(P327*G327),""),"")</f>
        <v>12</v>
      </c>
      <c r="AZ327" s="43" t="s">
        <v>176</v>
      </c>
      <c r="BA327" s="60">
        <f>IF(P327&gt;0,IF(AZ327="+",(норми!$X$4)*(P327*G327),""),"")</f>
        <v>12</v>
      </c>
      <c r="BB327" s="43" t="s">
        <v>176</v>
      </c>
      <c r="BC327" s="60">
        <f>IF(P327&gt;0,IF(BB327="+",(норми!$Z$4)*(P327*F327),""),"")</f>
        <v>40</v>
      </c>
      <c r="BD327" s="61"/>
      <c r="BE327" s="60">
        <f t="shared" ref="BE327:BE358" si="67">Y327</f>
        <v>0</v>
      </c>
      <c r="BF327" s="44">
        <f t="shared" ref="BF327:BF358" si="68">IFERROR(SUM(Z327:BE327),"")</f>
        <v>321.60000000000002</v>
      </c>
    </row>
    <row r="328" spans="1:58" x14ac:dyDescent="0.2">
      <c r="A328" s="33">
        <v>2</v>
      </c>
      <c r="B328" s="21"/>
      <c r="C328" s="21"/>
      <c r="D328" s="48"/>
      <c r="E328" s="21"/>
      <c r="F328" s="21"/>
      <c r="G328" s="21"/>
      <c r="H328" s="21"/>
      <c r="I328" s="21"/>
      <c r="J328" s="20"/>
      <c r="K328" s="22"/>
      <c r="L328" s="22"/>
      <c r="M328" s="22"/>
      <c r="N328" s="22"/>
      <c r="O328" s="22"/>
      <c r="P328" s="21"/>
      <c r="Q328" s="22"/>
      <c r="R328" s="22"/>
      <c r="S328" s="22"/>
      <c r="T328" s="22"/>
      <c r="U328" s="22"/>
      <c r="V328" s="22"/>
      <c r="W328" s="22"/>
      <c r="X328" s="48"/>
      <c r="Y328" s="23"/>
      <c r="Z328" s="59">
        <f>K328</f>
        <v>0</v>
      </c>
      <c r="AA328" s="60">
        <f>L328</f>
        <v>0</v>
      </c>
      <c r="AB328" s="60">
        <f>M328*I328</f>
        <v>0</v>
      </c>
      <c r="AC328" s="60">
        <f>N328</f>
        <v>0</v>
      </c>
      <c r="AD328" s="60">
        <f>IF(D328&lt;=4,O328+((O328*(норми!$E$6))/100),O328+((O328*(норми!$E$7))/100))</f>
        <v>0</v>
      </c>
      <c r="AE328" s="113">
        <f>IFERROR(IF(P328&gt;0,0,ROUNDUP(норми!$F$4*G328,0)),"")</f>
        <v>0</v>
      </c>
      <c r="AF328" s="61"/>
      <c r="AG328" s="61"/>
      <c r="AH328" s="61"/>
      <c r="AI328" s="60">
        <f>IF(X328&gt;0,(X328*(норми!$J$4*F328)),0)</f>
        <v>0</v>
      </c>
      <c r="AJ328" s="60">
        <f>IF(V328="фах",норми!$K$4*F328,0)</f>
        <v>0</v>
      </c>
      <c r="AK328" s="60">
        <f>IF(V328="заг",норми!$L$4*F328,0)</f>
        <v>0</v>
      </c>
      <c r="AL328" s="60">
        <f>IF(W328="фах",норми!$M$4*F328,0)</f>
        <v>0</v>
      </c>
      <c r="AM328" s="60">
        <f>IF(W328="заг",норми!$N$4*F328,0)</f>
        <v>0</v>
      </c>
      <c r="AN328" s="60">
        <f>IF(T328&gt;0,G328*норми!$O$4,0)</f>
        <v>0</v>
      </c>
      <c r="AO328" s="60">
        <f>IF(U328&gt;0,G328*норми!$P$4,0)</f>
        <v>0</v>
      </c>
      <c r="AP328" s="60">
        <f>IF(U328="е.п.",ROUNDUP(G328*норми!$Q$4,0),0)</f>
        <v>0</v>
      </c>
      <c r="AQ328" s="60">
        <f>IF(U328="е.у.",ROUNDUP(G328*норми!$R$4,0),0)</f>
        <v>0</v>
      </c>
      <c r="AR328" s="113">
        <f>IF(R328="дп/др.(б)",ROUNDUP((F328*норми!$S$4)+(((норми!$S$10+норми!$S$11)*норми!$S$9)*F328),0),0)</f>
        <v>0</v>
      </c>
      <c r="AS328" s="60">
        <f>IF(S328="аб",ROUNDUP((норми!$T$4*G328)+(норми!$S$11*(норми!$T$9*F328)),0),0)</f>
        <v>0</v>
      </c>
      <c r="AT328" s="113">
        <f>IF(R328="дп/др.(м)",ROUNDUP((F328*норми!$U$4)+(((норми!$U$10+норми!$U$11)*норми!$U$9)*F328),0),0)</f>
        <v>0</v>
      </c>
      <c r="AU328" s="60">
        <f>IF(S328="ам",ROUNDUP((норми!$V$4*G328)+(норми!$U$11*(норми!$V$9*F328)),0),0)</f>
        <v>0</v>
      </c>
      <c r="AV328" s="43"/>
      <c r="AW328" s="60" t="str">
        <f t="shared" si="66"/>
        <v/>
      </c>
      <c r="AX328" s="43"/>
      <c r="AY328" s="60" t="str">
        <f>IF(P328&gt;0,IF(AX328="+",(норми!$X$4)*(P328*G328),""),"")</f>
        <v/>
      </c>
      <c r="AZ328" s="43"/>
      <c r="BA328" s="60" t="str">
        <f>IF(P328&gt;0,IF(AZ328="+",(норми!$X$4)*(P328*G328),""),"")</f>
        <v/>
      </c>
      <c r="BB328" s="43"/>
      <c r="BC328" s="60" t="str">
        <f>IF(P328&gt;0,IF(BB328="+",(норми!$Z$4)*(P328*F328),""),"")</f>
        <v/>
      </c>
      <c r="BD328" s="61"/>
      <c r="BE328" s="60">
        <f t="shared" si="67"/>
        <v>0</v>
      </c>
      <c r="BF328" s="44">
        <f t="shared" si="68"/>
        <v>0</v>
      </c>
    </row>
    <row r="329" spans="1:58" x14ac:dyDescent="0.2">
      <c r="A329" s="33">
        <v>3</v>
      </c>
      <c r="B329" s="21"/>
      <c r="C329" s="21"/>
      <c r="D329" s="48"/>
      <c r="E329" s="21"/>
      <c r="F329" s="21"/>
      <c r="G329" s="21"/>
      <c r="H329" s="21"/>
      <c r="I329" s="21"/>
      <c r="J329" s="20"/>
      <c r="K329" s="22"/>
      <c r="L329" s="22"/>
      <c r="M329" s="22"/>
      <c r="N329" s="22"/>
      <c r="O329" s="22"/>
      <c r="P329" s="21"/>
      <c r="Q329" s="22"/>
      <c r="R329" s="22"/>
      <c r="S329" s="22"/>
      <c r="T329" s="22"/>
      <c r="U329" s="22"/>
      <c r="V329" s="22"/>
      <c r="W329" s="22"/>
      <c r="X329" s="48"/>
      <c r="Y329" s="23"/>
      <c r="Z329" s="59">
        <f t="shared" ref="Z329:Z392" si="69">K329</f>
        <v>0</v>
      </c>
      <c r="AA329" s="60">
        <f t="shared" ref="AA329:AA392" si="70">L329</f>
        <v>0</v>
      </c>
      <c r="AB329" s="60">
        <f t="shared" ref="AB329:AB392" si="71">M329*I329</f>
        <v>0</v>
      </c>
      <c r="AC329" s="60">
        <f t="shared" ref="AC329:AC392" si="72">N329</f>
        <v>0</v>
      </c>
      <c r="AD329" s="60">
        <f>IF(D329&lt;=4,O329+((O329*(норми!$E$6))/100),O329+((O329*(норми!$E$7))/100))</f>
        <v>0</v>
      </c>
      <c r="AE329" s="113">
        <f>IFERROR(IF(P329&gt;0,0,ROUNDUP(норми!$F$4*G329,0)),"")</f>
        <v>0</v>
      </c>
      <c r="AF329" s="61"/>
      <c r="AG329" s="61"/>
      <c r="AH329" s="61"/>
      <c r="AI329" s="60">
        <f>IF(X329&gt;0,(X329*(норми!$J$4*F329)),0)</f>
        <v>0</v>
      </c>
      <c r="AJ329" s="60">
        <f>IF(V329="фах",норми!$K$4*F329,0)</f>
        <v>0</v>
      </c>
      <c r="AK329" s="60">
        <f>IF(V329="заг",норми!$L$4*F329,0)</f>
        <v>0</v>
      </c>
      <c r="AL329" s="60">
        <f>IF(W329="фах",норми!$M$4*F329,0)</f>
        <v>0</v>
      </c>
      <c r="AM329" s="60">
        <f>IF(W329="заг",норми!$N$4*F329,0)</f>
        <v>0</v>
      </c>
      <c r="AN329" s="60">
        <f>IF(T329&gt;0,G329*норми!$O$4,0)</f>
        <v>0</v>
      </c>
      <c r="AO329" s="60">
        <f>IF(U329&gt;0,G329*норми!$P$4,0)</f>
        <v>0</v>
      </c>
      <c r="AP329" s="60">
        <f>IF(U329="е.п.",ROUNDUP(G329*норми!$Q$4,0),0)</f>
        <v>0</v>
      </c>
      <c r="AQ329" s="60">
        <f>IF(U329="е.у.",ROUNDUP(G329*норми!$R$4,0),0)</f>
        <v>0</v>
      </c>
      <c r="AR329" s="113">
        <f>IF(R329="дп/др.(б)",ROUNDUP((F329*норми!$S$4)+(((норми!$S$10+норми!$S$11)*норми!$S$9)*F329),0),0)</f>
        <v>0</v>
      </c>
      <c r="AS329" s="60">
        <f>IF(S329="аб",ROUNDUP((норми!$T$4*G329)+(норми!$S$11*(норми!$T$9*F329)),0),0)</f>
        <v>0</v>
      </c>
      <c r="AT329" s="113">
        <f>IF(R329="дп/др.(м)",ROUNDUP((F329*норми!$U$4)+(((норми!$U$10+норми!$U$11)*норми!$U$9)*F329),0),0)</f>
        <v>0</v>
      </c>
      <c r="AU329" s="60">
        <f>IF(S329="ам",ROUNDUP((норми!$V$4*G329)+(норми!$U$11*(норми!$V$9*F329)),0),0)</f>
        <v>0</v>
      </c>
      <c r="AV329" s="43"/>
      <c r="AW329" s="60" t="str">
        <f t="shared" si="66"/>
        <v/>
      </c>
      <c r="AX329" s="43"/>
      <c r="AY329" s="60" t="str">
        <f>IF(P329&gt;0,IF(AX329="+",(норми!$X$4)*(P329*G329),""),"")</f>
        <v/>
      </c>
      <c r="AZ329" s="43"/>
      <c r="BA329" s="60" t="str">
        <f>IF(P329&gt;0,IF(AZ329="+",(норми!$X$4)*(P329*G329),""),"")</f>
        <v/>
      </c>
      <c r="BB329" s="43"/>
      <c r="BC329" s="60" t="str">
        <f>IF(P329&gt;0,IF(BB329="+",(норми!$Z$4)*(P329*F329),""),"")</f>
        <v/>
      </c>
      <c r="BD329" s="61"/>
      <c r="BE329" s="60">
        <f t="shared" si="67"/>
        <v>0</v>
      </c>
      <c r="BF329" s="44">
        <f t="shared" si="68"/>
        <v>0</v>
      </c>
    </row>
    <row r="330" spans="1:58" ht="12.75" thickBot="1" x14ac:dyDescent="0.25">
      <c r="A330" s="33">
        <v>4</v>
      </c>
      <c r="B330" s="21"/>
      <c r="C330" s="21"/>
      <c r="D330" s="48"/>
      <c r="E330" s="21"/>
      <c r="F330" s="21"/>
      <c r="G330" s="21"/>
      <c r="H330" s="21"/>
      <c r="I330" s="21"/>
      <c r="J330" s="20"/>
      <c r="K330" s="22"/>
      <c r="L330" s="22"/>
      <c r="M330" s="22"/>
      <c r="N330" s="22"/>
      <c r="O330" s="22"/>
      <c r="P330" s="21"/>
      <c r="Q330" s="22"/>
      <c r="R330" s="22"/>
      <c r="S330" s="22"/>
      <c r="T330" s="22"/>
      <c r="U330" s="22"/>
      <c r="V330" s="22"/>
      <c r="W330" s="22"/>
      <c r="X330" s="48"/>
      <c r="Y330" s="23"/>
      <c r="Z330" s="59">
        <f t="shared" si="69"/>
        <v>0</v>
      </c>
      <c r="AA330" s="60">
        <f t="shared" si="70"/>
        <v>0</v>
      </c>
      <c r="AB330" s="60">
        <f t="shared" si="71"/>
        <v>0</v>
      </c>
      <c r="AC330" s="60">
        <f t="shared" si="72"/>
        <v>0</v>
      </c>
      <c r="AD330" s="60">
        <f>IF(D330&lt;=4,O330+((O330*(норми!$E$6))/100),O330+((O330*(норми!$E$7))/100))</f>
        <v>0</v>
      </c>
      <c r="AE330" s="113">
        <f>IFERROR(IF(P330&gt;0,0,ROUNDUP(норми!$F$4*G330,0)),"")</f>
        <v>0</v>
      </c>
      <c r="AF330" s="61"/>
      <c r="AG330" s="61"/>
      <c r="AH330" s="61"/>
      <c r="AI330" s="60">
        <f>IF(X330&gt;0,(X330*(норми!$J$4*F330)),0)</f>
        <v>0</v>
      </c>
      <c r="AJ330" s="60">
        <f>IF(V330="фах",норми!$K$4*F330,0)</f>
        <v>0</v>
      </c>
      <c r="AK330" s="60">
        <f>IF(V330="заг",норми!$L$4*F330,0)</f>
        <v>0</v>
      </c>
      <c r="AL330" s="60">
        <f>IF(W330="фах",норми!$M$4*F330,0)</f>
        <v>0</v>
      </c>
      <c r="AM330" s="60">
        <f>IF(W330="заг",норми!$N$4*F330,0)</f>
        <v>0</v>
      </c>
      <c r="AN330" s="60">
        <f>IF(T330&gt;0,G330*норми!$O$4,0)</f>
        <v>0</v>
      </c>
      <c r="AO330" s="60">
        <f>IF(U330&gt;0,G330*норми!$P$4,0)</f>
        <v>0</v>
      </c>
      <c r="AP330" s="60">
        <f>IF(U330="е.п.",ROUNDUP(G330*норми!$Q$4,0),0)</f>
        <v>0</v>
      </c>
      <c r="AQ330" s="60">
        <f>IF(U330="е.у.",ROUNDUP(G330*норми!$R$4,0),0)</f>
        <v>0</v>
      </c>
      <c r="AR330" s="113">
        <f>IF(R330="дп/др.(б)",ROUNDUP((F330*норми!$S$4)+(((норми!$S$10+норми!$S$11)*норми!$S$9)*F330),0),0)</f>
        <v>0</v>
      </c>
      <c r="AS330" s="60">
        <f>IF(S330="аб",ROUNDUP((норми!$T$4*G330)+(норми!$S$11*(норми!$T$9*F330)),0),0)</f>
        <v>0</v>
      </c>
      <c r="AT330" s="113">
        <f>IF(R330="дп/др.(м)",ROUNDUP((F330*норми!$U$4)+(((норми!$U$10+норми!$U$11)*норми!$U$9)*F330),0),0)</f>
        <v>0</v>
      </c>
      <c r="AU330" s="60">
        <f>IF(S330="ам",ROUNDUP((норми!$V$4*G330)+(норми!$U$11*(норми!$V$9*F330)),0),0)</f>
        <v>0</v>
      </c>
      <c r="AV330" s="43"/>
      <c r="AW330" s="60" t="str">
        <f t="shared" si="66"/>
        <v/>
      </c>
      <c r="AX330" s="43"/>
      <c r="AY330" s="60" t="str">
        <f>IF(P330&gt;0,IF(AX330="+",(норми!$X$4)*(P330*G330),""),"")</f>
        <v/>
      </c>
      <c r="AZ330" s="43"/>
      <c r="BA330" s="60" t="str">
        <f>IF(P330&gt;0,IF(AZ330="+",(норми!$X$4)*(P330*G330),""),"")</f>
        <v/>
      </c>
      <c r="BB330" s="43"/>
      <c r="BC330" s="60" t="str">
        <f>IF(P330&gt;0,IF(BB330="+",(норми!$Z$4)*(P330*F330),""),"")</f>
        <v/>
      </c>
      <c r="BD330" s="61"/>
      <c r="BE330" s="60">
        <f t="shared" si="67"/>
        <v>0</v>
      </c>
      <c r="BF330" s="44">
        <f t="shared" si="68"/>
        <v>0</v>
      </c>
    </row>
    <row r="331" spans="1:58" hidden="1" outlineLevel="1" x14ac:dyDescent="0.2">
      <c r="A331" s="33">
        <v>5</v>
      </c>
      <c r="B331" s="21"/>
      <c r="C331" s="21"/>
      <c r="D331" s="48"/>
      <c r="E331" s="21"/>
      <c r="F331" s="21"/>
      <c r="G331" s="21"/>
      <c r="H331" s="21"/>
      <c r="I331" s="21"/>
      <c r="J331" s="20"/>
      <c r="K331" s="22"/>
      <c r="L331" s="22"/>
      <c r="M331" s="22"/>
      <c r="N331" s="22"/>
      <c r="O331" s="22"/>
      <c r="P331" s="21"/>
      <c r="Q331" s="22"/>
      <c r="R331" s="22"/>
      <c r="S331" s="22"/>
      <c r="T331" s="22"/>
      <c r="U331" s="22"/>
      <c r="V331" s="22"/>
      <c r="W331" s="22"/>
      <c r="X331" s="48"/>
      <c r="Y331" s="23"/>
      <c r="Z331" s="59">
        <f t="shared" si="69"/>
        <v>0</v>
      </c>
      <c r="AA331" s="60">
        <f t="shared" si="70"/>
        <v>0</v>
      </c>
      <c r="AB331" s="60">
        <f t="shared" si="71"/>
        <v>0</v>
      </c>
      <c r="AC331" s="60">
        <f t="shared" si="72"/>
        <v>0</v>
      </c>
      <c r="AD331" s="60">
        <f>IF(D331&lt;=4,O331+((O331*(норми!$E$6))/100),O331+((O331*(норми!$E$7))/100))</f>
        <v>0</v>
      </c>
      <c r="AE331" s="113">
        <f>IFERROR(IF(P331&gt;0,0,ROUNDUP(норми!$F$4*G331,0)),"")</f>
        <v>0</v>
      </c>
      <c r="AF331" s="61"/>
      <c r="AG331" s="61"/>
      <c r="AH331" s="61"/>
      <c r="AI331" s="60">
        <f>IF(X331&gt;0,(X331*(норми!$J$4*F331)),0)</f>
        <v>0</v>
      </c>
      <c r="AJ331" s="60">
        <f>IF(V331="фах",норми!$K$4*F331,0)</f>
        <v>0</v>
      </c>
      <c r="AK331" s="60">
        <f>IF(V331="заг",норми!$L$4*F331,0)</f>
        <v>0</v>
      </c>
      <c r="AL331" s="60">
        <f>IF(W331="фах",норми!$M$4*F331,0)</f>
        <v>0</v>
      </c>
      <c r="AM331" s="60">
        <f>IF(W331="заг",норми!$N$4*F331,0)</f>
        <v>0</v>
      </c>
      <c r="AN331" s="60">
        <f>IF(T331&gt;0,G331*норми!$O$4,0)</f>
        <v>0</v>
      </c>
      <c r="AO331" s="60">
        <f>IF(U331&gt;0,G331*норми!$P$4,0)</f>
        <v>0</v>
      </c>
      <c r="AP331" s="60">
        <f>IF(U331="е.п.",ROUNDUP(G331*норми!$Q$4,0),0)</f>
        <v>0</v>
      </c>
      <c r="AQ331" s="60">
        <f>IF(U331="е.у.",ROUNDUP(G331*норми!$R$4,0),0)</f>
        <v>0</v>
      </c>
      <c r="AR331" s="113">
        <f>IF(R331="дп/др.(б)",ROUNDUP((F331*норми!$S$4)+(((норми!$S$10+норми!$S$11)*норми!$S$9)*F331),0),0)</f>
        <v>0</v>
      </c>
      <c r="AS331" s="60">
        <f>IF(S331="аб",ROUNDUP((норми!$T$4*G331)+(норми!$S$11*(норми!$T$9*F331)),0),0)</f>
        <v>0</v>
      </c>
      <c r="AT331" s="113">
        <f>IF(R331="дп/др.(м)",ROUNDUP((F331*норми!$U$4)+(((норми!$U$10+норми!$U$11)*норми!$U$9)*F331),0),0)</f>
        <v>0</v>
      </c>
      <c r="AU331" s="60">
        <f>IF(S331="ам",ROUNDUP((норми!$V$4*G331)+(норми!$U$11*(норми!$V$9*F331)),0),0)</f>
        <v>0</v>
      </c>
      <c r="AV331" s="43"/>
      <c r="AW331" s="60" t="str">
        <f t="shared" si="66"/>
        <v/>
      </c>
      <c r="AX331" s="43"/>
      <c r="AY331" s="60" t="str">
        <f>IF(P331&gt;0,IF(AX331="+",(норми!$X$4)*(P331*G331),""),"")</f>
        <v/>
      </c>
      <c r="AZ331" s="43"/>
      <c r="BA331" s="60" t="str">
        <f>IF(P331&gt;0,IF(AZ331="+",(норми!$X$4)*(P331*G331),""),"")</f>
        <v/>
      </c>
      <c r="BB331" s="43"/>
      <c r="BC331" s="60" t="str">
        <f>IF(P331&gt;0,IF(BB331="+",(норми!$Z$4)*(P331*F331),""),"")</f>
        <v/>
      </c>
      <c r="BD331" s="61"/>
      <c r="BE331" s="60">
        <f t="shared" si="67"/>
        <v>0</v>
      </c>
      <c r="BF331" s="44">
        <f t="shared" si="68"/>
        <v>0</v>
      </c>
    </row>
    <row r="332" spans="1:58" hidden="1" outlineLevel="1" x14ac:dyDescent="0.2">
      <c r="A332" s="33">
        <v>6</v>
      </c>
      <c r="B332" s="21"/>
      <c r="C332" s="21"/>
      <c r="D332" s="48"/>
      <c r="E332" s="21"/>
      <c r="F332" s="21"/>
      <c r="G332" s="21"/>
      <c r="H332" s="21"/>
      <c r="I332" s="21"/>
      <c r="J332" s="20"/>
      <c r="K332" s="22"/>
      <c r="L332" s="22"/>
      <c r="M332" s="22"/>
      <c r="N332" s="22"/>
      <c r="O332" s="22"/>
      <c r="P332" s="21"/>
      <c r="Q332" s="22"/>
      <c r="R332" s="22"/>
      <c r="S332" s="22"/>
      <c r="T332" s="22"/>
      <c r="U332" s="22"/>
      <c r="V332" s="22"/>
      <c r="W332" s="22"/>
      <c r="X332" s="48"/>
      <c r="Y332" s="23"/>
      <c r="Z332" s="59">
        <f t="shared" si="69"/>
        <v>0</v>
      </c>
      <c r="AA332" s="60">
        <f t="shared" si="70"/>
        <v>0</v>
      </c>
      <c r="AB332" s="60">
        <f t="shared" si="71"/>
        <v>0</v>
      </c>
      <c r="AC332" s="60">
        <f t="shared" si="72"/>
        <v>0</v>
      </c>
      <c r="AD332" s="60">
        <f>IF(D332&lt;=4,O332+((O332*(норми!$E$6))/100),O332+((O332*(норми!$E$7))/100))</f>
        <v>0</v>
      </c>
      <c r="AE332" s="113">
        <f>IFERROR(IF(P332&gt;0,0,ROUNDUP(норми!$F$4*G332,0)),"")</f>
        <v>0</v>
      </c>
      <c r="AF332" s="61"/>
      <c r="AG332" s="61"/>
      <c r="AH332" s="61"/>
      <c r="AI332" s="60">
        <f>IF(X332&gt;0,(X332*(норми!$J$4*F332)),0)</f>
        <v>0</v>
      </c>
      <c r="AJ332" s="60">
        <f>IF(V332="фах",норми!$K$4*F332,0)</f>
        <v>0</v>
      </c>
      <c r="AK332" s="60">
        <f>IF(V332="заг",норми!$L$4*F332,0)</f>
        <v>0</v>
      </c>
      <c r="AL332" s="60">
        <f>IF(W332="фах",норми!$M$4*F332,0)</f>
        <v>0</v>
      </c>
      <c r="AM332" s="60">
        <f>IF(W332="заг",норми!$N$4*F332,0)</f>
        <v>0</v>
      </c>
      <c r="AN332" s="60">
        <f>IF(T332&gt;0,G332*норми!$O$4,0)</f>
        <v>0</v>
      </c>
      <c r="AO332" s="60">
        <f>IF(U332&gt;0,G332*норми!$P$4,0)</f>
        <v>0</v>
      </c>
      <c r="AP332" s="60">
        <f>IF(U332="е.п.",ROUNDUP(G332*норми!$Q$4,0),0)</f>
        <v>0</v>
      </c>
      <c r="AQ332" s="60">
        <f>IF(U332="е.у.",ROUNDUP(G332*норми!$R$4,0),0)</f>
        <v>0</v>
      </c>
      <c r="AR332" s="113">
        <f>IF(R332="дп/др.(б)",ROUNDUP((F332*норми!$S$4)+(((норми!$S$10+норми!$S$11)*норми!$S$9)*F332),0),0)</f>
        <v>0</v>
      </c>
      <c r="AS332" s="60">
        <f>IF(S332="аб",ROUNDUP((норми!$T$4*G332)+(норми!$S$11*(норми!$T$9*F332)),0),0)</f>
        <v>0</v>
      </c>
      <c r="AT332" s="113">
        <f>IF(R332="дп/др.(м)",ROUNDUP((F332*норми!$U$4)+(((норми!$U$10+норми!$U$11)*норми!$U$9)*F332),0),0)</f>
        <v>0</v>
      </c>
      <c r="AU332" s="60">
        <f>IF(S332="ам",ROUNDUP((норми!$V$4*G332)+(норми!$U$11*(норми!$V$9*F332)),0),0)</f>
        <v>0</v>
      </c>
      <c r="AV332" s="43"/>
      <c r="AW332" s="60" t="str">
        <f t="shared" si="66"/>
        <v/>
      </c>
      <c r="AX332" s="43"/>
      <c r="AY332" s="60" t="str">
        <f>IF(P332&gt;0,IF(AX332="+",(норми!$X$4)*(P332*G332),""),"")</f>
        <v/>
      </c>
      <c r="AZ332" s="43"/>
      <c r="BA332" s="60" t="str">
        <f>IF(P332&gt;0,IF(AZ332="+",(норми!$X$4)*(P332*G332),""),"")</f>
        <v/>
      </c>
      <c r="BB332" s="43"/>
      <c r="BC332" s="60" t="str">
        <f>IF(P332&gt;0,IF(BB332="+",(норми!$Z$4)*(P332*F332),""),"")</f>
        <v/>
      </c>
      <c r="BD332" s="61"/>
      <c r="BE332" s="60">
        <f t="shared" si="67"/>
        <v>0</v>
      </c>
      <c r="BF332" s="44">
        <f t="shared" si="68"/>
        <v>0</v>
      </c>
    </row>
    <row r="333" spans="1:58" hidden="1" outlineLevel="1" x14ac:dyDescent="0.2">
      <c r="A333" s="33">
        <v>7</v>
      </c>
      <c r="B333" s="21"/>
      <c r="C333" s="21"/>
      <c r="D333" s="48"/>
      <c r="E333" s="21"/>
      <c r="F333" s="21"/>
      <c r="G333" s="21"/>
      <c r="H333" s="21"/>
      <c r="I333" s="21"/>
      <c r="J333" s="20"/>
      <c r="K333" s="22"/>
      <c r="L333" s="22"/>
      <c r="M333" s="22"/>
      <c r="N333" s="22"/>
      <c r="O333" s="22"/>
      <c r="P333" s="21"/>
      <c r="Q333" s="22"/>
      <c r="R333" s="22"/>
      <c r="S333" s="22"/>
      <c r="T333" s="22"/>
      <c r="U333" s="22"/>
      <c r="V333" s="22"/>
      <c r="W333" s="22"/>
      <c r="X333" s="48"/>
      <c r="Y333" s="23"/>
      <c r="Z333" s="59">
        <f t="shared" si="69"/>
        <v>0</v>
      </c>
      <c r="AA333" s="60">
        <f t="shared" si="70"/>
        <v>0</v>
      </c>
      <c r="AB333" s="60">
        <f t="shared" si="71"/>
        <v>0</v>
      </c>
      <c r="AC333" s="60">
        <f t="shared" si="72"/>
        <v>0</v>
      </c>
      <c r="AD333" s="60">
        <f>IF(D333&lt;=4,O333+((O333*(норми!$E$6))/100),O333+((O333*(норми!$E$7))/100))</f>
        <v>0</v>
      </c>
      <c r="AE333" s="113">
        <f>IFERROR(IF(P333&gt;0,0,ROUNDUP(норми!$F$4*G333,0)),"")</f>
        <v>0</v>
      </c>
      <c r="AF333" s="61"/>
      <c r="AG333" s="61"/>
      <c r="AH333" s="61"/>
      <c r="AI333" s="60">
        <f>IF(X333&gt;0,(X333*(норми!$J$4*F333)),0)</f>
        <v>0</v>
      </c>
      <c r="AJ333" s="60">
        <f>IF(V333="фах",норми!$K$4*F333,0)</f>
        <v>0</v>
      </c>
      <c r="AK333" s="60">
        <f>IF(V333="заг",норми!$L$4*F333,0)</f>
        <v>0</v>
      </c>
      <c r="AL333" s="60">
        <f>IF(W333="фах",норми!$M$4*F333,0)</f>
        <v>0</v>
      </c>
      <c r="AM333" s="60">
        <f>IF(W333="заг",норми!$N$4*F333,0)</f>
        <v>0</v>
      </c>
      <c r="AN333" s="60">
        <f>IF(T333&gt;0,G333*норми!$O$4,0)</f>
        <v>0</v>
      </c>
      <c r="AO333" s="60">
        <f>IF(U333&gt;0,G333*норми!$P$4,0)</f>
        <v>0</v>
      </c>
      <c r="AP333" s="60">
        <f>IF(U333="е.п.",ROUNDUP(G333*норми!$Q$4,0),0)</f>
        <v>0</v>
      </c>
      <c r="AQ333" s="60">
        <f>IF(U333="е.у.",ROUNDUP(G333*норми!$R$4,0),0)</f>
        <v>0</v>
      </c>
      <c r="AR333" s="113">
        <f>IF(R333="дп/др.(б)",ROUNDUP((F333*норми!$S$4)+(((норми!$S$10+норми!$S$11)*норми!$S$9)*F333),0),0)</f>
        <v>0</v>
      </c>
      <c r="AS333" s="60">
        <f>IF(S333="аб",ROUNDUP((норми!$T$4*G333)+(норми!$S$11*(норми!$T$9*F333)),0),0)</f>
        <v>0</v>
      </c>
      <c r="AT333" s="113">
        <f>IF(R333="дп/др.(м)",ROUNDUP((F333*норми!$U$4)+(((норми!$U$10+норми!$U$11)*норми!$U$9)*F333),0),0)</f>
        <v>0</v>
      </c>
      <c r="AU333" s="60">
        <f>IF(S333="ам",ROUNDUP((норми!$V$4*G333)+(норми!$U$11*(норми!$V$9*F333)),0),0)</f>
        <v>0</v>
      </c>
      <c r="AV333" s="43"/>
      <c r="AW333" s="60" t="str">
        <f t="shared" si="66"/>
        <v/>
      </c>
      <c r="AX333" s="43"/>
      <c r="AY333" s="60" t="str">
        <f>IF(P333&gt;0,IF(AX333="+",(норми!$X$4)*(P333*G333),""),"")</f>
        <v/>
      </c>
      <c r="AZ333" s="43"/>
      <c r="BA333" s="60" t="str">
        <f>IF(P333&gt;0,IF(AZ333="+",(норми!$X$4)*(P333*G333),""),"")</f>
        <v/>
      </c>
      <c r="BB333" s="43"/>
      <c r="BC333" s="60" t="str">
        <f>IF(P333&gt;0,IF(BB333="+",(норми!$Z$4)*(P333*F333),""),"")</f>
        <v/>
      </c>
      <c r="BD333" s="61"/>
      <c r="BE333" s="60">
        <f t="shared" si="67"/>
        <v>0</v>
      </c>
      <c r="BF333" s="44">
        <f t="shared" si="68"/>
        <v>0</v>
      </c>
    </row>
    <row r="334" spans="1:58" hidden="1" outlineLevel="1" x14ac:dyDescent="0.2">
      <c r="A334" s="33">
        <v>8</v>
      </c>
      <c r="B334" s="21"/>
      <c r="C334" s="21"/>
      <c r="D334" s="48"/>
      <c r="E334" s="21"/>
      <c r="F334" s="21"/>
      <c r="G334" s="21"/>
      <c r="H334" s="21"/>
      <c r="I334" s="21"/>
      <c r="J334" s="20"/>
      <c r="K334" s="22"/>
      <c r="L334" s="22"/>
      <c r="M334" s="22"/>
      <c r="N334" s="22"/>
      <c r="O334" s="22"/>
      <c r="P334" s="21"/>
      <c r="Q334" s="22"/>
      <c r="R334" s="22"/>
      <c r="S334" s="22"/>
      <c r="T334" s="22"/>
      <c r="U334" s="22"/>
      <c r="V334" s="22"/>
      <c r="W334" s="22"/>
      <c r="X334" s="48"/>
      <c r="Y334" s="23"/>
      <c r="Z334" s="59">
        <f t="shared" si="69"/>
        <v>0</v>
      </c>
      <c r="AA334" s="60">
        <f t="shared" si="70"/>
        <v>0</v>
      </c>
      <c r="AB334" s="60">
        <f t="shared" si="71"/>
        <v>0</v>
      </c>
      <c r="AC334" s="60">
        <f t="shared" si="72"/>
        <v>0</v>
      </c>
      <c r="AD334" s="60">
        <f>IF(D334&lt;=4,O334+((O334*(норми!$E$6))/100),O334+((O334*(норми!$E$7))/100))</f>
        <v>0</v>
      </c>
      <c r="AE334" s="113">
        <f>IFERROR(IF(P334&gt;0,0,ROUNDUP(норми!$F$4*G334,0)),"")</f>
        <v>0</v>
      </c>
      <c r="AF334" s="61"/>
      <c r="AG334" s="61"/>
      <c r="AH334" s="61"/>
      <c r="AI334" s="60">
        <f>IF(X334&gt;0,(X334*(норми!$J$4*F334)),0)</f>
        <v>0</v>
      </c>
      <c r="AJ334" s="60">
        <f>IF(V334="фах",норми!$K$4*F334,0)</f>
        <v>0</v>
      </c>
      <c r="AK334" s="60">
        <f>IF(V334="заг",норми!$L$4*F334,0)</f>
        <v>0</v>
      </c>
      <c r="AL334" s="60">
        <f>IF(W334="фах",норми!$M$4*F334,0)</f>
        <v>0</v>
      </c>
      <c r="AM334" s="60">
        <f>IF(W334="заг",норми!$N$4*F334,0)</f>
        <v>0</v>
      </c>
      <c r="AN334" s="60">
        <f>IF(T334&gt;0,G334*норми!$O$4,0)</f>
        <v>0</v>
      </c>
      <c r="AO334" s="60">
        <f>IF(U334&gt;0,G334*норми!$P$4,0)</f>
        <v>0</v>
      </c>
      <c r="AP334" s="60">
        <f>IF(U334="е.п.",ROUNDUP(G334*норми!$Q$4,0),0)</f>
        <v>0</v>
      </c>
      <c r="AQ334" s="60">
        <f>IF(U334="е.у.",ROUNDUP(G334*норми!$R$4,0),0)</f>
        <v>0</v>
      </c>
      <c r="AR334" s="113">
        <f>IF(R334="дп/др.(б)",ROUNDUP((F334*норми!$S$4)+(((норми!$S$10+норми!$S$11)*норми!$S$9)*F334),0),0)</f>
        <v>0</v>
      </c>
      <c r="AS334" s="60">
        <f>IF(S334="аб",ROUNDUP((норми!$T$4*G334)+(норми!$S$11*(норми!$T$9*F334)),0),0)</f>
        <v>0</v>
      </c>
      <c r="AT334" s="113">
        <f>IF(R334="дп/др.(м)",ROUNDUP((F334*норми!$U$4)+(((норми!$U$10+норми!$U$11)*норми!$U$9)*F334),0),0)</f>
        <v>0</v>
      </c>
      <c r="AU334" s="60">
        <f>IF(S334="ам",ROUNDUP((норми!$V$4*G334)+(норми!$U$11*(норми!$V$9*F334)),0),0)</f>
        <v>0</v>
      </c>
      <c r="AV334" s="43"/>
      <c r="AW334" s="60" t="str">
        <f t="shared" si="66"/>
        <v/>
      </c>
      <c r="AX334" s="43"/>
      <c r="AY334" s="60" t="str">
        <f>IF(P334&gt;0,IF(AX334="+",(норми!$X$4)*(P334*G334),""),"")</f>
        <v/>
      </c>
      <c r="AZ334" s="43"/>
      <c r="BA334" s="60" t="str">
        <f>IF(P334&gt;0,IF(AZ334="+",(норми!$X$4)*(P334*G334),""),"")</f>
        <v/>
      </c>
      <c r="BB334" s="43"/>
      <c r="BC334" s="60" t="str">
        <f>IF(P334&gt;0,IF(BB334="+",(норми!$Z$4)*(P334*F334),""),"")</f>
        <v/>
      </c>
      <c r="BD334" s="61"/>
      <c r="BE334" s="60">
        <f t="shared" si="67"/>
        <v>0</v>
      </c>
      <c r="BF334" s="44">
        <f t="shared" si="68"/>
        <v>0</v>
      </c>
    </row>
    <row r="335" spans="1:58" hidden="1" outlineLevel="1" x14ac:dyDescent="0.2">
      <c r="A335" s="33">
        <v>9</v>
      </c>
      <c r="B335" s="21"/>
      <c r="C335" s="21"/>
      <c r="D335" s="48"/>
      <c r="E335" s="21"/>
      <c r="F335" s="21"/>
      <c r="G335" s="21"/>
      <c r="H335" s="21"/>
      <c r="I335" s="21"/>
      <c r="J335" s="20"/>
      <c r="K335" s="22"/>
      <c r="L335" s="22"/>
      <c r="M335" s="22"/>
      <c r="N335" s="22"/>
      <c r="O335" s="22"/>
      <c r="P335" s="21"/>
      <c r="Q335" s="22"/>
      <c r="R335" s="22"/>
      <c r="S335" s="22"/>
      <c r="T335" s="22"/>
      <c r="U335" s="22"/>
      <c r="V335" s="22"/>
      <c r="W335" s="22"/>
      <c r="X335" s="48"/>
      <c r="Y335" s="23"/>
      <c r="Z335" s="59">
        <f t="shared" si="69"/>
        <v>0</v>
      </c>
      <c r="AA335" s="60">
        <f t="shared" si="70"/>
        <v>0</v>
      </c>
      <c r="AB335" s="60">
        <f t="shared" si="71"/>
        <v>0</v>
      </c>
      <c r="AC335" s="60">
        <f t="shared" si="72"/>
        <v>0</v>
      </c>
      <c r="AD335" s="60">
        <f>IF(D335&lt;=4,O335+((O335*(норми!$E$6))/100),O335+((O335*(норми!$E$7))/100))</f>
        <v>0</v>
      </c>
      <c r="AE335" s="113">
        <f>IFERROR(IF(P335&gt;0,0,ROUNDUP(норми!$F$4*G335,0)),"")</f>
        <v>0</v>
      </c>
      <c r="AF335" s="61"/>
      <c r="AG335" s="61"/>
      <c r="AH335" s="61"/>
      <c r="AI335" s="60">
        <f>IF(X335&gt;0,(X335*(норми!$J$4*F335)),0)</f>
        <v>0</v>
      </c>
      <c r="AJ335" s="60">
        <f>IF(V335="фах",норми!$K$4*F335,0)</f>
        <v>0</v>
      </c>
      <c r="AK335" s="60">
        <f>IF(V335="заг",норми!$L$4*F335,0)</f>
        <v>0</v>
      </c>
      <c r="AL335" s="60">
        <f>IF(W335="фах",норми!$M$4*F335,0)</f>
        <v>0</v>
      </c>
      <c r="AM335" s="60">
        <f>IF(W335="заг",норми!$N$4*F335,0)</f>
        <v>0</v>
      </c>
      <c r="AN335" s="60">
        <f>IF(T335&gt;0,G335*норми!$O$4,0)</f>
        <v>0</v>
      </c>
      <c r="AO335" s="60">
        <f>IF(U335&gt;0,G335*норми!$P$4,0)</f>
        <v>0</v>
      </c>
      <c r="AP335" s="60">
        <f>IF(U335="е.п.",ROUNDUP(G335*норми!$Q$4,0),0)</f>
        <v>0</v>
      </c>
      <c r="AQ335" s="60">
        <f>IF(U335="е.у.",ROUNDUP(G335*норми!$R$4,0),0)</f>
        <v>0</v>
      </c>
      <c r="AR335" s="113">
        <f>IF(R335="дп/др.(б)",ROUNDUP((F335*норми!$S$4)+(((норми!$S$10+норми!$S$11)*норми!$S$9)*F335),0),0)</f>
        <v>0</v>
      </c>
      <c r="AS335" s="60">
        <f>IF(S335="аб",ROUNDUP((норми!$T$4*G335)+(норми!$S$11*(норми!$T$9*F335)),0),0)</f>
        <v>0</v>
      </c>
      <c r="AT335" s="113">
        <f>IF(R335="дп/др.(м)",ROUNDUP((F335*норми!$U$4)+(((норми!$U$10+норми!$U$11)*норми!$U$9)*F335),0),0)</f>
        <v>0</v>
      </c>
      <c r="AU335" s="60">
        <f>IF(S335="ам",ROUNDUP((норми!$V$4*G335)+(норми!$U$11*(норми!$V$9*F335)),0),0)</f>
        <v>0</v>
      </c>
      <c r="AV335" s="43"/>
      <c r="AW335" s="60" t="str">
        <f t="shared" si="66"/>
        <v/>
      </c>
      <c r="AX335" s="43"/>
      <c r="AY335" s="60" t="str">
        <f>IF(P335&gt;0,IF(AX335="+",(норми!$X$4)*(P335*G335),""),"")</f>
        <v/>
      </c>
      <c r="AZ335" s="43"/>
      <c r="BA335" s="60" t="str">
        <f>IF(P335&gt;0,IF(AZ335="+",(норми!$X$4)*(P335*G335),""),"")</f>
        <v/>
      </c>
      <c r="BB335" s="43"/>
      <c r="BC335" s="60" t="str">
        <f>IF(P335&gt;0,IF(BB335="+",(норми!$Z$4)*(P335*F335),""),"")</f>
        <v/>
      </c>
      <c r="BD335" s="61"/>
      <c r="BE335" s="60">
        <f t="shared" si="67"/>
        <v>0</v>
      </c>
      <c r="BF335" s="44">
        <f t="shared" si="68"/>
        <v>0</v>
      </c>
    </row>
    <row r="336" spans="1:58" hidden="1" outlineLevel="1" x14ac:dyDescent="0.2">
      <c r="A336" s="33">
        <v>10</v>
      </c>
      <c r="B336" s="21"/>
      <c r="C336" s="21"/>
      <c r="D336" s="48"/>
      <c r="E336" s="21"/>
      <c r="F336" s="21"/>
      <c r="G336" s="21"/>
      <c r="H336" s="21"/>
      <c r="I336" s="21"/>
      <c r="J336" s="20"/>
      <c r="K336" s="22"/>
      <c r="L336" s="22"/>
      <c r="M336" s="22"/>
      <c r="N336" s="22"/>
      <c r="O336" s="22"/>
      <c r="P336" s="21"/>
      <c r="Q336" s="22"/>
      <c r="R336" s="22"/>
      <c r="S336" s="22"/>
      <c r="T336" s="22"/>
      <c r="U336" s="22"/>
      <c r="V336" s="22"/>
      <c r="W336" s="22"/>
      <c r="X336" s="48"/>
      <c r="Y336" s="23"/>
      <c r="Z336" s="59">
        <f t="shared" si="69"/>
        <v>0</v>
      </c>
      <c r="AA336" s="60">
        <f t="shared" si="70"/>
        <v>0</v>
      </c>
      <c r="AB336" s="60">
        <f t="shared" si="71"/>
        <v>0</v>
      </c>
      <c r="AC336" s="60">
        <f t="shared" si="72"/>
        <v>0</v>
      </c>
      <c r="AD336" s="60">
        <f>IF(D336&lt;=4,O336+((O336*(норми!$E$6))/100),O336+((O336*(норми!$E$7))/100))</f>
        <v>0</v>
      </c>
      <c r="AE336" s="113">
        <f>IFERROR(IF(P336&gt;0,0,ROUNDUP(норми!$F$4*G336,0)),"")</f>
        <v>0</v>
      </c>
      <c r="AF336" s="61"/>
      <c r="AG336" s="61"/>
      <c r="AH336" s="61"/>
      <c r="AI336" s="60">
        <f>IF(X336&gt;0,(X336*(норми!$J$4*F336)),0)</f>
        <v>0</v>
      </c>
      <c r="AJ336" s="60">
        <f>IF(V336="фах",норми!$K$4*F336,0)</f>
        <v>0</v>
      </c>
      <c r="AK336" s="60">
        <f>IF(V336="заг",норми!$L$4*F336,0)</f>
        <v>0</v>
      </c>
      <c r="AL336" s="60">
        <f>IF(W336="фах",норми!$M$4*F336,0)</f>
        <v>0</v>
      </c>
      <c r="AM336" s="60">
        <f>IF(W336="заг",норми!$N$4*F336,0)</f>
        <v>0</v>
      </c>
      <c r="AN336" s="60">
        <f>IF(T336&gt;0,G336*норми!$O$4,0)</f>
        <v>0</v>
      </c>
      <c r="AO336" s="60">
        <f>IF(U336&gt;0,G336*норми!$P$4,0)</f>
        <v>0</v>
      </c>
      <c r="AP336" s="60">
        <f>IF(U336="е.п.",ROUNDUP(G336*норми!$Q$4,0),0)</f>
        <v>0</v>
      </c>
      <c r="AQ336" s="60">
        <f>IF(U336="е.у.",ROUNDUP(G336*норми!$R$4,0),0)</f>
        <v>0</v>
      </c>
      <c r="AR336" s="113">
        <f>IF(R336="дп/др.(б)",ROUNDUP((F336*норми!$S$4)+(((норми!$S$10+норми!$S$11)*норми!$S$9)*F336),0),0)</f>
        <v>0</v>
      </c>
      <c r="AS336" s="60">
        <f>IF(S336="аб",ROUNDUP((норми!$T$4*G336)+(норми!$S$11*(норми!$T$9*F336)),0),0)</f>
        <v>0</v>
      </c>
      <c r="AT336" s="113">
        <f>IF(R336="дп/др.(м)",ROUNDUP((F336*норми!$U$4)+(((норми!$U$10+норми!$U$11)*норми!$U$9)*F336),0),0)</f>
        <v>0</v>
      </c>
      <c r="AU336" s="60">
        <f>IF(S336="ам",ROUNDUP((норми!$V$4*G336)+(норми!$U$11*(норми!$V$9*F336)),0),0)</f>
        <v>0</v>
      </c>
      <c r="AV336" s="43"/>
      <c r="AW336" s="60" t="str">
        <f t="shared" si="66"/>
        <v/>
      </c>
      <c r="AX336" s="43"/>
      <c r="AY336" s="60" t="str">
        <f>IF(P336&gt;0,IF(AX336="+",(норми!$X$4)*(P336*G336),""),"")</f>
        <v/>
      </c>
      <c r="AZ336" s="43"/>
      <c r="BA336" s="60" t="str">
        <f>IF(P336&gt;0,IF(AZ336="+",(норми!$X$4)*(P336*G336),""),"")</f>
        <v/>
      </c>
      <c r="BB336" s="43"/>
      <c r="BC336" s="60" t="str">
        <f>IF(P336&gt;0,IF(BB336="+",(норми!$Z$4)*(P336*F336),""),"")</f>
        <v/>
      </c>
      <c r="BD336" s="61"/>
      <c r="BE336" s="60">
        <f t="shared" si="67"/>
        <v>0</v>
      </c>
      <c r="BF336" s="44">
        <f t="shared" si="68"/>
        <v>0</v>
      </c>
    </row>
    <row r="337" spans="1:58" hidden="1" outlineLevel="1" x14ac:dyDescent="0.2">
      <c r="A337" s="33">
        <v>11</v>
      </c>
      <c r="B337" s="21"/>
      <c r="C337" s="21"/>
      <c r="D337" s="48"/>
      <c r="E337" s="21"/>
      <c r="F337" s="21"/>
      <c r="G337" s="21"/>
      <c r="H337" s="21"/>
      <c r="I337" s="21"/>
      <c r="J337" s="20"/>
      <c r="K337" s="22"/>
      <c r="L337" s="22"/>
      <c r="M337" s="22"/>
      <c r="N337" s="22"/>
      <c r="O337" s="22"/>
      <c r="P337" s="21"/>
      <c r="Q337" s="22"/>
      <c r="R337" s="22"/>
      <c r="S337" s="22"/>
      <c r="T337" s="22"/>
      <c r="U337" s="22"/>
      <c r="V337" s="22"/>
      <c r="W337" s="22"/>
      <c r="X337" s="48"/>
      <c r="Y337" s="23"/>
      <c r="Z337" s="59">
        <f t="shared" si="69"/>
        <v>0</v>
      </c>
      <c r="AA337" s="60">
        <f t="shared" si="70"/>
        <v>0</v>
      </c>
      <c r="AB337" s="60">
        <f t="shared" si="71"/>
        <v>0</v>
      </c>
      <c r="AC337" s="60">
        <f t="shared" si="72"/>
        <v>0</v>
      </c>
      <c r="AD337" s="60">
        <f>IF(D337&lt;=4,O337+((O337*(норми!$E$6))/100),O337+((O337*(норми!$E$7))/100))</f>
        <v>0</v>
      </c>
      <c r="AE337" s="113">
        <f>IFERROR(IF(P337&gt;0,0,ROUNDUP(норми!$F$4*G337,0)),"")</f>
        <v>0</v>
      </c>
      <c r="AF337" s="61"/>
      <c r="AG337" s="61"/>
      <c r="AH337" s="61"/>
      <c r="AI337" s="60">
        <f>IF(X337&gt;0,(X337*(норми!$J$4*F337)),0)</f>
        <v>0</v>
      </c>
      <c r="AJ337" s="60">
        <f>IF(V337="фах",норми!$K$4*F337,0)</f>
        <v>0</v>
      </c>
      <c r="AK337" s="60">
        <f>IF(V337="заг",норми!$L$4*F337,0)</f>
        <v>0</v>
      </c>
      <c r="AL337" s="60">
        <f>IF(W337="фах",норми!$M$4*F337,0)</f>
        <v>0</v>
      </c>
      <c r="AM337" s="60">
        <f>IF(W337="заг",норми!$N$4*F337,0)</f>
        <v>0</v>
      </c>
      <c r="AN337" s="60">
        <f>IF(T337&gt;0,G337*норми!$O$4,0)</f>
        <v>0</v>
      </c>
      <c r="AO337" s="60">
        <f>IF(U337&gt;0,G337*норми!$P$4,0)</f>
        <v>0</v>
      </c>
      <c r="AP337" s="60">
        <f>IF(U337="е.п.",ROUNDUP(G337*норми!$Q$4,0),0)</f>
        <v>0</v>
      </c>
      <c r="AQ337" s="60">
        <f>IF(U337="е.у.",ROUNDUP(G337*норми!$R$4,0),0)</f>
        <v>0</v>
      </c>
      <c r="AR337" s="113">
        <f>IF(R337="дп/др.(б)",ROUNDUP((F337*норми!$S$4)+(((норми!$S$10+норми!$S$11)*норми!$S$9)*F337),0),0)</f>
        <v>0</v>
      </c>
      <c r="AS337" s="60">
        <f>IF(S337="аб",ROUNDUP((норми!$T$4*G337)+(норми!$S$11*(норми!$T$9*F337)),0),0)</f>
        <v>0</v>
      </c>
      <c r="AT337" s="113">
        <f>IF(R337="дп/др.(м)",ROUNDUP((F337*норми!$U$4)+(((норми!$U$10+норми!$U$11)*норми!$U$9)*F337),0),0)</f>
        <v>0</v>
      </c>
      <c r="AU337" s="60">
        <f>IF(S337="ам",ROUNDUP((норми!$V$4*G337)+(норми!$U$11*(норми!$V$9*F337)),0),0)</f>
        <v>0</v>
      </c>
      <c r="AV337" s="43"/>
      <c r="AW337" s="60" t="str">
        <f t="shared" si="66"/>
        <v/>
      </c>
      <c r="AX337" s="43"/>
      <c r="AY337" s="60" t="str">
        <f>IF(P337&gt;0,IF(AX337="+",(норми!$X$4)*(P337*G337),""),"")</f>
        <v/>
      </c>
      <c r="AZ337" s="43"/>
      <c r="BA337" s="60" t="str">
        <f>IF(P337&gt;0,IF(AZ337="+",(норми!$X$4)*(P337*G337),""),"")</f>
        <v/>
      </c>
      <c r="BB337" s="43"/>
      <c r="BC337" s="60" t="str">
        <f>IF(P337&gt;0,IF(BB337="+",(норми!$Z$4)*(P337*F337),""),"")</f>
        <v/>
      </c>
      <c r="BD337" s="61"/>
      <c r="BE337" s="60">
        <f t="shared" si="67"/>
        <v>0</v>
      </c>
      <c r="BF337" s="44">
        <f t="shared" si="68"/>
        <v>0</v>
      </c>
    </row>
    <row r="338" spans="1:58" hidden="1" outlineLevel="1" x14ac:dyDescent="0.2">
      <c r="A338" s="33">
        <v>12</v>
      </c>
      <c r="B338" s="21"/>
      <c r="C338" s="21"/>
      <c r="D338" s="48"/>
      <c r="E338" s="21"/>
      <c r="F338" s="21"/>
      <c r="G338" s="21"/>
      <c r="H338" s="21"/>
      <c r="I338" s="21"/>
      <c r="J338" s="20"/>
      <c r="K338" s="22"/>
      <c r="L338" s="22"/>
      <c r="M338" s="22"/>
      <c r="N338" s="22"/>
      <c r="O338" s="22"/>
      <c r="P338" s="21"/>
      <c r="Q338" s="22"/>
      <c r="R338" s="22"/>
      <c r="S338" s="22"/>
      <c r="T338" s="22"/>
      <c r="U338" s="22"/>
      <c r="V338" s="22"/>
      <c r="W338" s="22"/>
      <c r="X338" s="48"/>
      <c r="Y338" s="23"/>
      <c r="Z338" s="59">
        <f t="shared" si="69"/>
        <v>0</v>
      </c>
      <c r="AA338" s="60">
        <f t="shared" si="70"/>
        <v>0</v>
      </c>
      <c r="AB338" s="60">
        <f t="shared" si="71"/>
        <v>0</v>
      </c>
      <c r="AC338" s="60">
        <f t="shared" si="72"/>
        <v>0</v>
      </c>
      <c r="AD338" s="60">
        <f>IF(D338&lt;=4,O338+((O338*(норми!$E$6))/100),O338+((O338*(норми!$E$7))/100))</f>
        <v>0</v>
      </c>
      <c r="AE338" s="113">
        <f>IFERROR(IF(P338&gt;0,0,ROUNDUP(норми!$F$4*G338,0)),"")</f>
        <v>0</v>
      </c>
      <c r="AF338" s="61"/>
      <c r="AG338" s="61"/>
      <c r="AH338" s="61"/>
      <c r="AI338" s="60">
        <f>IF(X338&gt;0,(X338*(норми!$J$4*F338)),0)</f>
        <v>0</v>
      </c>
      <c r="AJ338" s="60">
        <f>IF(V338="фах",норми!$K$4*F338,0)</f>
        <v>0</v>
      </c>
      <c r="AK338" s="60">
        <f>IF(V338="заг",норми!$L$4*F338,0)</f>
        <v>0</v>
      </c>
      <c r="AL338" s="60">
        <f>IF(W338="фах",норми!$M$4*F338,0)</f>
        <v>0</v>
      </c>
      <c r="AM338" s="60">
        <f>IF(W338="заг",норми!$N$4*F338,0)</f>
        <v>0</v>
      </c>
      <c r="AN338" s="60">
        <f>IF(T338&gt;0,G338*норми!$O$4,0)</f>
        <v>0</v>
      </c>
      <c r="AO338" s="60">
        <f>IF(U338&gt;0,G338*норми!$P$4,0)</f>
        <v>0</v>
      </c>
      <c r="AP338" s="60">
        <f>IF(U338="е.п.",ROUNDUP(G338*норми!$Q$4,0),0)</f>
        <v>0</v>
      </c>
      <c r="AQ338" s="60">
        <f>IF(U338="е.у.",ROUNDUP(G338*норми!$R$4,0),0)</f>
        <v>0</v>
      </c>
      <c r="AR338" s="113">
        <f>IF(R338="дп/др.(б)",ROUNDUP((F338*норми!$S$4)+(((норми!$S$10+норми!$S$11)*норми!$S$9)*F338),0),0)</f>
        <v>0</v>
      </c>
      <c r="AS338" s="60">
        <f>IF(S338="аб",ROUNDUP((норми!$T$4*G338)+(норми!$S$11*(норми!$T$9*F338)),0),0)</f>
        <v>0</v>
      </c>
      <c r="AT338" s="113">
        <f>IF(R338="дп/др.(м)",ROUNDUP((F338*норми!$U$4)+(((норми!$U$10+норми!$U$11)*норми!$U$9)*F338),0),0)</f>
        <v>0</v>
      </c>
      <c r="AU338" s="60">
        <f>IF(S338="ам",ROUNDUP((норми!$V$4*G338)+(норми!$U$11*(норми!$V$9*F338)),0),0)</f>
        <v>0</v>
      </c>
      <c r="AV338" s="43"/>
      <c r="AW338" s="60" t="str">
        <f t="shared" si="66"/>
        <v/>
      </c>
      <c r="AX338" s="43"/>
      <c r="AY338" s="60" t="str">
        <f>IF(P338&gt;0,IF(AX338="+",(норми!$X$4)*(P338*G338),""),"")</f>
        <v/>
      </c>
      <c r="AZ338" s="43"/>
      <c r="BA338" s="60" t="str">
        <f>IF(P338&gt;0,IF(AZ338="+",(норми!$X$4)*(P338*G338),""),"")</f>
        <v/>
      </c>
      <c r="BB338" s="43"/>
      <c r="BC338" s="60" t="str">
        <f>IF(P338&gt;0,IF(BB338="+",(норми!$Z$4)*(P338*F338),""),"")</f>
        <v/>
      </c>
      <c r="BD338" s="61"/>
      <c r="BE338" s="60">
        <f t="shared" si="67"/>
        <v>0</v>
      </c>
      <c r="BF338" s="44">
        <f t="shared" si="68"/>
        <v>0</v>
      </c>
    </row>
    <row r="339" spans="1:58" hidden="1" outlineLevel="1" x14ac:dyDescent="0.2">
      <c r="A339" s="33">
        <v>13</v>
      </c>
      <c r="B339" s="21"/>
      <c r="C339" s="21"/>
      <c r="D339" s="48"/>
      <c r="E339" s="21"/>
      <c r="F339" s="21"/>
      <c r="G339" s="21"/>
      <c r="H339" s="21"/>
      <c r="I339" s="21"/>
      <c r="J339" s="20"/>
      <c r="K339" s="22"/>
      <c r="L339" s="22"/>
      <c r="M339" s="22"/>
      <c r="N339" s="22"/>
      <c r="O339" s="22"/>
      <c r="P339" s="21"/>
      <c r="Q339" s="22"/>
      <c r="R339" s="22"/>
      <c r="S339" s="22"/>
      <c r="T339" s="22"/>
      <c r="U339" s="22"/>
      <c r="V339" s="22"/>
      <c r="W339" s="22"/>
      <c r="X339" s="48"/>
      <c r="Y339" s="23"/>
      <c r="Z339" s="59">
        <f t="shared" si="69"/>
        <v>0</v>
      </c>
      <c r="AA339" s="60">
        <f t="shared" si="70"/>
        <v>0</v>
      </c>
      <c r="AB339" s="60">
        <f t="shared" si="71"/>
        <v>0</v>
      </c>
      <c r="AC339" s="60">
        <f t="shared" si="72"/>
        <v>0</v>
      </c>
      <c r="AD339" s="60">
        <f>IF(D339&lt;=4,O339+((O339*(норми!$E$6))/100),O339+((O339*(норми!$E$7))/100))</f>
        <v>0</v>
      </c>
      <c r="AE339" s="113">
        <f>IFERROR(IF(P339&gt;0,0,ROUNDUP(норми!$F$4*G339,0)),"")</f>
        <v>0</v>
      </c>
      <c r="AF339" s="61"/>
      <c r="AG339" s="61"/>
      <c r="AH339" s="61"/>
      <c r="AI339" s="60">
        <f>IF(X339&gt;0,(X339*(норми!$J$4*F339)),0)</f>
        <v>0</v>
      </c>
      <c r="AJ339" s="60">
        <f>IF(V339="фах",норми!$K$4*F339,0)</f>
        <v>0</v>
      </c>
      <c r="AK339" s="60">
        <f>IF(V339="заг",норми!$L$4*F339,0)</f>
        <v>0</v>
      </c>
      <c r="AL339" s="60">
        <f>IF(W339="фах",норми!$M$4*F339,0)</f>
        <v>0</v>
      </c>
      <c r="AM339" s="60">
        <f>IF(W339="заг",норми!$N$4*F339,0)</f>
        <v>0</v>
      </c>
      <c r="AN339" s="60">
        <f>IF(T339&gt;0,G339*норми!$O$4,0)</f>
        <v>0</v>
      </c>
      <c r="AO339" s="60">
        <f>IF(U339&gt;0,G339*норми!$P$4,0)</f>
        <v>0</v>
      </c>
      <c r="AP339" s="60">
        <f>IF(U339="е.п.",ROUNDUP(G339*норми!$Q$4,0),0)</f>
        <v>0</v>
      </c>
      <c r="AQ339" s="60">
        <f>IF(U339="е.у.",ROUNDUP(G339*норми!$R$4,0),0)</f>
        <v>0</v>
      </c>
      <c r="AR339" s="113">
        <f>IF(R339="дп/др.(б)",ROUNDUP((F339*норми!$S$4)+(((норми!$S$10+норми!$S$11)*норми!$S$9)*F339),0),0)</f>
        <v>0</v>
      </c>
      <c r="AS339" s="60">
        <f>IF(S339="аб",ROUNDUP((норми!$T$4*G339)+(норми!$S$11*(норми!$T$9*F339)),0),0)</f>
        <v>0</v>
      </c>
      <c r="AT339" s="113">
        <f>IF(R339="дп/др.(м)",ROUNDUP((F339*норми!$U$4)+(((норми!$U$10+норми!$U$11)*норми!$U$9)*F339),0),0)</f>
        <v>0</v>
      </c>
      <c r="AU339" s="60">
        <f>IF(S339="ам",ROUNDUP((норми!$V$4*G339)+(норми!$U$11*(норми!$V$9*F339)),0),0)</f>
        <v>0</v>
      </c>
      <c r="AV339" s="43"/>
      <c r="AW339" s="60" t="str">
        <f t="shared" si="66"/>
        <v/>
      </c>
      <c r="AX339" s="43"/>
      <c r="AY339" s="60" t="str">
        <f>IF(P339&gt;0,IF(AX339="+",(норми!$X$4)*(P339*G339),""),"")</f>
        <v/>
      </c>
      <c r="AZ339" s="43"/>
      <c r="BA339" s="60" t="str">
        <f>IF(P339&gt;0,IF(AZ339="+",(норми!$X$4)*(P339*G339),""),"")</f>
        <v/>
      </c>
      <c r="BB339" s="43"/>
      <c r="BC339" s="60" t="str">
        <f>IF(P339&gt;0,IF(BB339="+",(норми!$Z$4)*(P339*F339),""),"")</f>
        <v/>
      </c>
      <c r="BD339" s="61"/>
      <c r="BE339" s="60">
        <f t="shared" si="67"/>
        <v>0</v>
      </c>
      <c r="BF339" s="44">
        <f t="shared" si="68"/>
        <v>0</v>
      </c>
    </row>
    <row r="340" spans="1:58" hidden="1" outlineLevel="1" x14ac:dyDescent="0.2">
      <c r="A340" s="33">
        <v>14</v>
      </c>
      <c r="B340" s="21"/>
      <c r="C340" s="21"/>
      <c r="D340" s="48"/>
      <c r="E340" s="21"/>
      <c r="F340" s="21"/>
      <c r="G340" s="21"/>
      <c r="H340" s="21"/>
      <c r="I340" s="21"/>
      <c r="J340" s="20"/>
      <c r="K340" s="22"/>
      <c r="L340" s="22"/>
      <c r="M340" s="22"/>
      <c r="N340" s="22"/>
      <c r="O340" s="22"/>
      <c r="P340" s="21"/>
      <c r="Q340" s="22"/>
      <c r="R340" s="22"/>
      <c r="S340" s="22"/>
      <c r="T340" s="22"/>
      <c r="U340" s="22"/>
      <c r="V340" s="22"/>
      <c r="W340" s="22"/>
      <c r="X340" s="48"/>
      <c r="Y340" s="23"/>
      <c r="Z340" s="59">
        <f t="shared" si="69"/>
        <v>0</v>
      </c>
      <c r="AA340" s="60">
        <f t="shared" si="70"/>
        <v>0</v>
      </c>
      <c r="AB340" s="60">
        <f t="shared" si="71"/>
        <v>0</v>
      </c>
      <c r="AC340" s="60">
        <f t="shared" si="72"/>
        <v>0</v>
      </c>
      <c r="AD340" s="60">
        <f>IF(D340&lt;=4,O340+((O340*(норми!$E$6))/100),O340+((O340*(норми!$E$7))/100))</f>
        <v>0</v>
      </c>
      <c r="AE340" s="113">
        <f>IFERROR(IF(P340&gt;0,0,ROUNDUP(норми!$F$4*G340,0)),"")</f>
        <v>0</v>
      </c>
      <c r="AF340" s="61"/>
      <c r="AG340" s="61"/>
      <c r="AH340" s="61"/>
      <c r="AI340" s="60">
        <f>IF(X340&gt;0,(X340*(норми!$J$4*F340)),0)</f>
        <v>0</v>
      </c>
      <c r="AJ340" s="60">
        <f>IF(V340="фах",норми!$K$4*F340,0)</f>
        <v>0</v>
      </c>
      <c r="AK340" s="60">
        <f>IF(V340="заг",норми!$L$4*F340,0)</f>
        <v>0</v>
      </c>
      <c r="AL340" s="60">
        <f>IF(W340="фах",норми!$M$4*F340,0)</f>
        <v>0</v>
      </c>
      <c r="AM340" s="60">
        <f>IF(W340="заг",норми!$N$4*F340,0)</f>
        <v>0</v>
      </c>
      <c r="AN340" s="60">
        <f>IF(T340&gt;0,G340*норми!$O$4,0)</f>
        <v>0</v>
      </c>
      <c r="AO340" s="60">
        <f>IF(U340&gt;0,G340*норми!$P$4,0)</f>
        <v>0</v>
      </c>
      <c r="AP340" s="60">
        <f>IF(U340="е.п.",ROUNDUP(G340*норми!$Q$4,0),0)</f>
        <v>0</v>
      </c>
      <c r="AQ340" s="60">
        <f>IF(U340="е.у.",ROUNDUP(G340*норми!$R$4,0),0)</f>
        <v>0</v>
      </c>
      <c r="AR340" s="113">
        <f>IF(R340="дп/др.(б)",ROUNDUP((F340*норми!$S$4)+(((норми!$S$10+норми!$S$11)*норми!$S$9)*F340),0),0)</f>
        <v>0</v>
      </c>
      <c r="AS340" s="60">
        <f>IF(S340="аб",ROUNDUP((норми!$T$4*G340)+(норми!$S$11*(норми!$T$9*F340)),0),0)</f>
        <v>0</v>
      </c>
      <c r="AT340" s="113">
        <f>IF(R340="дп/др.(м)",ROUNDUP((F340*норми!$U$4)+(((норми!$U$10+норми!$U$11)*норми!$U$9)*F340),0),0)</f>
        <v>0</v>
      </c>
      <c r="AU340" s="60">
        <f>IF(S340="ам",ROUNDUP((норми!$V$4*G340)+(норми!$U$11*(норми!$V$9*F340)),0),0)</f>
        <v>0</v>
      </c>
      <c r="AV340" s="43"/>
      <c r="AW340" s="60" t="str">
        <f t="shared" si="66"/>
        <v/>
      </c>
      <c r="AX340" s="43"/>
      <c r="AY340" s="60" t="str">
        <f>IF(P340&gt;0,IF(AX340="+",(норми!$X$4)*(P340*G340),""),"")</f>
        <v/>
      </c>
      <c r="AZ340" s="43"/>
      <c r="BA340" s="60" t="str">
        <f>IF(P340&gt;0,IF(AZ340="+",(норми!$X$4)*(P340*G340),""),"")</f>
        <v/>
      </c>
      <c r="BB340" s="43"/>
      <c r="BC340" s="60" t="str">
        <f>IF(P340&gt;0,IF(BB340="+",(норми!$Z$4)*(P340*F340),""),"")</f>
        <v/>
      </c>
      <c r="BD340" s="61"/>
      <c r="BE340" s="60">
        <f t="shared" si="67"/>
        <v>0</v>
      </c>
      <c r="BF340" s="44">
        <f t="shared" si="68"/>
        <v>0</v>
      </c>
    </row>
    <row r="341" spans="1:58" hidden="1" outlineLevel="1" x14ac:dyDescent="0.2">
      <c r="A341" s="33">
        <v>15</v>
      </c>
      <c r="B341" s="21"/>
      <c r="C341" s="21"/>
      <c r="D341" s="48"/>
      <c r="E341" s="21"/>
      <c r="F341" s="21"/>
      <c r="G341" s="21"/>
      <c r="H341" s="21"/>
      <c r="I341" s="21"/>
      <c r="J341" s="20"/>
      <c r="K341" s="22"/>
      <c r="L341" s="22"/>
      <c r="M341" s="22"/>
      <c r="N341" s="22"/>
      <c r="O341" s="22"/>
      <c r="P341" s="21"/>
      <c r="Q341" s="22"/>
      <c r="R341" s="22"/>
      <c r="S341" s="22"/>
      <c r="T341" s="22"/>
      <c r="U341" s="22"/>
      <c r="V341" s="22"/>
      <c r="W341" s="22"/>
      <c r="X341" s="48"/>
      <c r="Y341" s="23"/>
      <c r="Z341" s="59">
        <f t="shared" si="69"/>
        <v>0</v>
      </c>
      <c r="AA341" s="60">
        <f t="shared" si="70"/>
        <v>0</v>
      </c>
      <c r="AB341" s="60">
        <f t="shared" si="71"/>
        <v>0</v>
      </c>
      <c r="AC341" s="60">
        <f t="shared" si="72"/>
        <v>0</v>
      </c>
      <c r="AD341" s="60">
        <f>IF(D341&lt;=4,O341+((O341*(норми!$E$6))/100),O341+((O341*(норми!$E$7))/100))</f>
        <v>0</v>
      </c>
      <c r="AE341" s="113">
        <f>IFERROR(IF(P341&gt;0,0,ROUNDUP(норми!$F$4*G341,0)),"")</f>
        <v>0</v>
      </c>
      <c r="AF341" s="61"/>
      <c r="AG341" s="61"/>
      <c r="AH341" s="61"/>
      <c r="AI341" s="60">
        <f>IF(X341&gt;0,(X341*(норми!$J$4*F341)),0)</f>
        <v>0</v>
      </c>
      <c r="AJ341" s="60">
        <f>IF(V341="фах",норми!$K$4*F341,0)</f>
        <v>0</v>
      </c>
      <c r="AK341" s="60">
        <f>IF(V341="заг",норми!$L$4*F341,0)</f>
        <v>0</v>
      </c>
      <c r="AL341" s="60">
        <f>IF(W341="фах",норми!$M$4*F341,0)</f>
        <v>0</v>
      </c>
      <c r="AM341" s="60">
        <f>IF(W341="заг",норми!$N$4*F341,0)</f>
        <v>0</v>
      </c>
      <c r="AN341" s="60">
        <f>IF(T341&gt;0,G341*норми!$O$4,0)</f>
        <v>0</v>
      </c>
      <c r="AO341" s="60">
        <f>IF(U341&gt;0,G341*норми!$P$4,0)</f>
        <v>0</v>
      </c>
      <c r="AP341" s="60">
        <f>IF(U341="е.п.",ROUNDUP(G341*норми!$Q$4,0),0)</f>
        <v>0</v>
      </c>
      <c r="AQ341" s="60">
        <f>IF(U341="е.у.",ROUNDUP(G341*норми!$R$4,0),0)</f>
        <v>0</v>
      </c>
      <c r="AR341" s="113">
        <f>IF(R341="дп/др.(б)",ROUNDUP((F341*норми!$S$4)+(((норми!$S$10+норми!$S$11)*норми!$S$9)*F341),0),0)</f>
        <v>0</v>
      </c>
      <c r="AS341" s="60">
        <f>IF(S341="аб",ROUNDUP((норми!$T$4*G341)+(норми!$S$11*(норми!$T$9*F341)),0),0)</f>
        <v>0</v>
      </c>
      <c r="AT341" s="113">
        <f>IF(R341="дп/др.(м)",ROUNDUP((F341*норми!$U$4)+(((норми!$U$10+норми!$U$11)*норми!$U$9)*F341),0),0)</f>
        <v>0</v>
      </c>
      <c r="AU341" s="60">
        <f>IF(S341="ам",ROUNDUP((норми!$V$4*G341)+(норми!$U$11*(норми!$V$9*F341)),0),0)</f>
        <v>0</v>
      </c>
      <c r="AV341" s="43"/>
      <c r="AW341" s="60" t="str">
        <f t="shared" si="66"/>
        <v/>
      </c>
      <c r="AX341" s="43"/>
      <c r="AY341" s="60" t="str">
        <f>IF(P341&gt;0,IF(AX341="+",(норми!$X$4)*(P341*G341),""),"")</f>
        <v/>
      </c>
      <c r="AZ341" s="43"/>
      <c r="BA341" s="60" t="str">
        <f>IF(P341&gt;0,IF(AZ341="+",(норми!$X$4)*(P341*G341),""),"")</f>
        <v/>
      </c>
      <c r="BB341" s="43"/>
      <c r="BC341" s="60" t="str">
        <f>IF(P341&gt;0,IF(BB341="+",(норми!$Z$4)*(P341*F341),""),"")</f>
        <v/>
      </c>
      <c r="BD341" s="61"/>
      <c r="BE341" s="60">
        <f t="shared" si="67"/>
        <v>0</v>
      </c>
      <c r="BF341" s="44">
        <f t="shared" si="68"/>
        <v>0</v>
      </c>
    </row>
    <row r="342" spans="1:58" hidden="1" outlineLevel="1" x14ac:dyDescent="0.2">
      <c r="A342" s="33">
        <v>16</v>
      </c>
      <c r="B342" s="21"/>
      <c r="C342" s="21"/>
      <c r="D342" s="48"/>
      <c r="E342" s="21"/>
      <c r="F342" s="21"/>
      <c r="G342" s="21"/>
      <c r="H342" s="21"/>
      <c r="I342" s="21"/>
      <c r="J342" s="20"/>
      <c r="K342" s="22"/>
      <c r="L342" s="22"/>
      <c r="M342" s="22"/>
      <c r="N342" s="22"/>
      <c r="O342" s="22"/>
      <c r="P342" s="21"/>
      <c r="Q342" s="22"/>
      <c r="R342" s="22"/>
      <c r="S342" s="22"/>
      <c r="T342" s="22"/>
      <c r="U342" s="22"/>
      <c r="V342" s="22"/>
      <c r="W342" s="22"/>
      <c r="X342" s="48"/>
      <c r="Y342" s="23"/>
      <c r="Z342" s="59">
        <f t="shared" si="69"/>
        <v>0</v>
      </c>
      <c r="AA342" s="60">
        <f t="shared" si="70"/>
        <v>0</v>
      </c>
      <c r="AB342" s="60">
        <f t="shared" si="71"/>
        <v>0</v>
      </c>
      <c r="AC342" s="60">
        <f t="shared" si="72"/>
        <v>0</v>
      </c>
      <c r="AD342" s="60">
        <f>IF(D342&lt;=4,O342+((O342*(норми!$E$6))/100),O342+((O342*(норми!$E$7))/100))</f>
        <v>0</v>
      </c>
      <c r="AE342" s="113">
        <f>IFERROR(IF(P342&gt;0,0,ROUNDUP(норми!$F$4*G342,0)),"")</f>
        <v>0</v>
      </c>
      <c r="AF342" s="61"/>
      <c r="AG342" s="61"/>
      <c r="AH342" s="61"/>
      <c r="AI342" s="60">
        <f>IF(X342&gt;0,(X342*(норми!$J$4*F342)),0)</f>
        <v>0</v>
      </c>
      <c r="AJ342" s="60">
        <f>IF(V342="фах",норми!$K$4*F342,0)</f>
        <v>0</v>
      </c>
      <c r="AK342" s="60">
        <f>IF(V342="заг",норми!$L$4*F342,0)</f>
        <v>0</v>
      </c>
      <c r="AL342" s="60">
        <f>IF(W342="фах",норми!$M$4*F342,0)</f>
        <v>0</v>
      </c>
      <c r="AM342" s="60">
        <f>IF(W342="заг",норми!$N$4*F342,0)</f>
        <v>0</v>
      </c>
      <c r="AN342" s="60">
        <f>IF(T342&gt;0,G342*норми!$O$4,0)</f>
        <v>0</v>
      </c>
      <c r="AO342" s="60">
        <f>IF(U342&gt;0,G342*норми!$P$4,0)</f>
        <v>0</v>
      </c>
      <c r="AP342" s="60">
        <f>IF(U342="е.п.",ROUNDUP(G342*норми!$Q$4,0),0)</f>
        <v>0</v>
      </c>
      <c r="AQ342" s="60">
        <f>IF(U342="е.у.",ROUNDUP(G342*норми!$R$4,0),0)</f>
        <v>0</v>
      </c>
      <c r="AR342" s="113">
        <f>IF(R342="дп/др.(б)",ROUNDUP((F342*норми!$S$4)+(((норми!$S$10+норми!$S$11)*норми!$S$9)*F342),0),0)</f>
        <v>0</v>
      </c>
      <c r="AS342" s="60">
        <f>IF(S342="аб",ROUNDUP((норми!$T$4*G342)+(норми!$S$11*(норми!$T$9*F342)),0),0)</f>
        <v>0</v>
      </c>
      <c r="AT342" s="113">
        <f>IF(R342="дп/др.(м)",ROUNDUP((F342*норми!$U$4)+(((норми!$U$10+норми!$U$11)*норми!$U$9)*F342),0),0)</f>
        <v>0</v>
      </c>
      <c r="AU342" s="60">
        <f>IF(S342="ам",ROUNDUP((норми!$V$4*G342)+(норми!$U$11*(норми!$V$9*F342)),0),0)</f>
        <v>0</v>
      </c>
      <c r="AV342" s="43"/>
      <c r="AW342" s="60" t="str">
        <f t="shared" si="66"/>
        <v/>
      </c>
      <c r="AX342" s="43"/>
      <c r="AY342" s="60" t="str">
        <f>IF(P342&gt;0,IF(AX342="+",(норми!$X$4)*(P342*G342),""),"")</f>
        <v/>
      </c>
      <c r="AZ342" s="43"/>
      <c r="BA342" s="60" t="str">
        <f>IF(P342&gt;0,IF(AZ342="+",(норми!$X$4)*(P342*G342),""),"")</f>
        <v/>
      </c>
      <c r="BB342" s="43"/>
      <c r="BC342" s="60" t="str">
        <f>IF(P342&gt;0,IF(BB342="+",(норми!$Z$4)*(P342*F342),""),"")</f>
        <v/>
      </c>
      <c r="BD342" s="61"/>
      <c r="BE342" s="60">
        <f t="shared" si="67"/>
        <v>0</v>
      </c>
      <c r="BF342" s="44">
        <f t="shared" si="68"/>
        <v>0</v>
      </c>
    </row>
    <row r="343" spans="1:58" hidden="1" outlineLevel="1" x14ac:dyDescent="0.2">
      <c r="A343" s="33">
        <v>17</v>
      </c>
      <c r="B343" s="21"/>
      <c r="C343" s="21"/>
      <c r="D343" s="48"/>
      <c r="E343" s="21"/>
      <c r="F343" s="21"/>
      <c r="G343" s="21"/>
      <c r="H343" s="21"/>
      <c r="I343" s="21"/>
      <c r="J343" s="20"/>
      <c r="K343" s="22"/>
      <c r="L343" s="22"/>
      <c r="M343" s="22"/>
      <c r="N343" s="22"/>
      <c r="O343" s="22"/>
      <c r="P343" s="21"/>
      <c r="Q343" s="22"/>
      <c r="R343" s="22"/>
      <c r="S343" s="22"/>
      <c r="T343" s="22"/>
      <c r="U343" s="22"/>
      <c r="V343" s="22"/>
      <c r="W343" s="22"/>
      <c r="X343" s="48"/>
      <c r="Y343" s="23"/>
      <c r="Z343" s="59">
        <f t="shared" si="69"/>
        <v>0</v>
      </c>
      <c r="AA343" s="60">
        <f t="shared" si="70"/>
        <v>0</v>
      </c>
      <c r="AB343" s="60">
        <f t="shared" si="71"/>
        <v>0</v>
      </c>
      <c r="AC343" s="60">
        <f t="shared" si="72"/>
        <v>0</v>
      </c>
      <c r="AD343" s="60">
        <f>IF(D343&lt;=4,O343+((O343*(норми!$E$6))/100),O343+((O343*(норми!$E$7))/100))</f>
        <v>0</v>
      </c>
      <c r="AE343" s="113">
        <f>IFERROR(IF(P343&gt;0,0,ROUNDUP(норми!$F$4*G343,0)),"")</f>
        <v>0</v>
      </c>
      <c r="AF343" s="61"/>
      <c r="AG343" s="61"/>
      <c r="AH343" s="61"/>
      <c r="AI343" s="60">
        <f>IF(X343&gt;0,(X343*(норми!$J$4*F343)),0)</f>
        <v>0</v>
      </c>
      <c r="AJ343" s="60">
        <f>IF(V343="фах",норми!$K$4*F343,0)</f>
        <v>0</v>
      </c>
      <c r="AK343" s="60">
        <f>IF(V343="заг",норми!$L$4*F343,0)</f>
        <v>0</v>
      </c>
      <c r="AL343" s="60">
        <f>IF(W343="фах",норми!$M$4*F343,0)</f>
        <v>0</v>
      </c>
      <c r="AM343" s="60">
        <f>IF(W343="заг",норми!$N$4*F343,0)</f>
        <v>0</v>
      </c>
      <c r="AN343" s="60">
        <f>IF(T343&gt;0,G343*норми!$O$4,0)</f>
        <v>0</v>
      </c>
      <c r="AO343" s="60">
        <f>IF(U343&gt;0,G343*норми!$P$4,0)</f>
        <v>0</v>
      </c>
      <c r="AP343" s="60">
        <f>IF(U343="е.п.",ROUNDUP(G343*норми!$Q$4,0),0)</f>
        <v>0</v>
      </c>
      <c r="AQ343" s="60">
        <f>IF(U343="е.у.",ROUNDUP(G343*норми!$R$4,0),0)</f>
        <v>0</v>
      </c>
      <c r="AR343" s="113">
        <f>IF(R343="дп/др.(б)",ROUNDUP((F343*норми!$S$4)+(((норми!$S$10+норми!$S$11)*норми!$S$9)*F343),0),0)</f>
        <v>0</v>
      </c>
      <c r="AS343" s="60">
        <f>IF(S343="аб",ROUNDUP((норми!$T$4*G343)+(норми!$S$11*(норми!$T$9*F343)),0),0)</f>
        <v>0</v>
      </c>
      <c r="AT343" s="113">
        <f>IF(R343="дп/др.(м)",ROUNDUP((F343*норми!$U$4)+(((норми!$U$10+норми!$U$11)*норми!$U$9)*F343),0),0)</f>
        <v>0</v>
      </c>
      <c r="AU343" s="60">
        <f>IF(S343="ам",ROUNDUP((норми!$V$4*G343)+(норми!$U$11*(норми!$V$9*F343)),0),0)</f>
        <v>0</v>
      </c>
      <c r="AV343" s="43"/>
      <c r="AW343" s="60" t="str">
        <f t="shared" si="66"/>
        <v/>
      </c>
      <c r="AX343" s="43"/>
      <c r="AY343" s="60" t="str">
        <f>IF(P343&gt;0,IF(AX343="+",(норми!$X$4)*(P343*G343),""),"")</f>
        <v/>
      </c>
      <c r="AZ343" s="43"/>
      <c r="BA343" s="60" t="str">
        <f>IF(P343&gt;0,IF(AZ343="+",(норми!$X$4)*(P343*G343),""),"")</f>
        <v/>
      </c>
      <c r="BB343" s="43"/>
      <c r="BC343" s="60" t="str">
        <f>IF(P343&gt;0,IF(BB343="+",(норми!$Z$4)*(P343*F343),""),"")</f>
        <v/>
      </c>
      <c r="BD343" s="61"/>
      <c r="BE343" s="60">
        <f t="shared" si="67"/>
        <v>0</v>
      </c>
      <c r="BF343" s="44">
        <f t="shared" si="68"/>
        <v>0</v>
      </c>
    </row>
    <row r="344" spans="1:58" hidden="1" outlineLevel="1" x14ac:dyDescent="0.2">
      <c r="A344" s="33">
        <v>18</v>
      </c>
      <c r="B344" s="21"/>
      <c r="C344" s="21"/>
      <c r="D344" s="48"/>
      <c r="E344" s="21"/>
      <c r="F344" s="21"/>
      <c r="G344" s="21"/>
      <c r="H344" s="21"/>
      <c r="I344" s="21"/>
      <c r="J344" s="20"/>
      <c r="K344" s="22"/>
      <c r="L344" s="22"/>
      <c r="M344" s="22"/>
      <c r="N344" s="22"/>
      <c r="O344" s="22"/>
      <c r="P344" s="21"/>
      <c r="Q344" s="22"/>
      <c r="R344" s="22"/>
      <c r="S344" s="22"/>
      <c r="T344" s="22"/>
      <c r="U344" s="22"/>
      <c r="V344" s="22"/>
      <c r="W344" s="22"/>
      <c r="X344" s="48"/>
      <c r="Y344" s="23"/>
      <c r="Z344" s="59">
        <f t="shared" si="69"/>
        <v>0</v>
      </c>
      <c r="AA344" s="60">
        <f t="shared" si="70"/>
        <v>0</v>
      </c>
      <c r="AB344" s="60">
        <f t="shared" si="71"/>
        <v>0</v>
      </c>
      <c r="AC344" s="60">
        <f t="shared" si="72"/>
        <v>0</v>
      </c>
      <c r="AD344" s="60">
        <f>IF(D344&lt;=4,O344+((O344*(норми!$E$6))/100),O344+((O344*(норми!$E$7))/100))</f>
        <v>0</v>
      </c>
      <c r="AE344" s="113">
        <f>IFERROR(IF(P344&gt;0,0,ROUNDUP(норми!$F$4*G344,0)),"")</f>
        <v>0</v>
      </c>
      <c r="AF344" s="61"/>
      <c r="AG344" s="61"/>
      <c r="AH344" s="61"/>
      <c r="AI344" s="60">
        <f>IF(X344&gt;0,(X344*(норми!$J$4*F344)),0)</f>
        <v>0</v>
      </c>
      <c r="AJ344" s="60">
        <f>IF(V344="фах",норми!$K$4*F344,0)</f>
        <v>0</v>
      </c>
      <c r="AK344" s="60">
        <f>IF(V344="заг",норми!$L$4*F344,0)</f>
        <v>0</v>
      </c>
      <c r="AL344" s="60">
        <f>IF(W344="фах",норми!$M$4*F344,0)</f>
        <v>0</v>
      </c>
      <c r="AM344" s="60">
        <f>IF(W344="заг",норми!$N$4*F344,0)</f>
        <v>0</v>
      </c>
      <c r="AN344" s="60">
        <f>IF(T344&gt;0,G344*норми!$O$4,0)</f>
        <v>0</v>
      </c>
      <c r="AO344" s="60">
        <f>IF(U344&gt;0,G344*норми!$P$4,0)</f>
        <v>0</v>
      </c>
      <c r="AP344" s="60">
        <f>IF(U344="е.п.",ROUNDUP(G344*норми!$Q$4,0),0)</f>
        <v>0</v>
      </c>
      <c r="AQ344" s="60">
        <f>IF(U344="е.у.",ROUNDUP(G344*норми!$R$4,0),0)</f>
        <v>0</v>
      </c>
      <c r="AR344" s="113">
        <f>IF(R344="дп/др.(б)",ROUNDUP((F344*норми!$S$4)+(((норми!$S$10+норми!$S$11)*норми!$S$9)*F344),0),0)</f>
        <v>0</v>
      </c>
      <c r="AS344" s="60">
        <f>IF(S344="аб",ROUNDUP((норми!$T$4*G344)+(норми!$S$11*(норми!$T$9*F344)),0),0)</f>
        <v>0</v>
      </c>
      <c r="AT344" s="113">
        <f>IF(R344="дп/др.(м)",ROUNDUP((F344*норми!$U$4)+(((норми!$U$10+норми!$U$11)*норми!$U$9)*F344),0),0)</f>
        <v>0</v>
      </c>
      <c r="AU344" s="60">
        <f>IF(S344="ам",ROUNDUP((норми!$V$4*G344)+(норми!$U$11*(норми!$V$9*F344)),0),0)</f>
        <v>0</v>
      </c>
      <c r="AV344" s="43"/>
      <c r="AW344" s="60" t="str">
        <f t="shared" si="66"/>
        <v/>
      </c>
      <c r="AX344" s="43"/>
      <c r="AY344" s="60" t="str">
        <f>IF(P344&gt;0,IF(AX344="+",(норми!$X$4)*(P344*G344),""),"")</f>
        <v/>
      </c>
      <c r="AZ344" s="43"/>
      <c r="BA344" s="60" t="str">
        <f>IF(P344&gt;0,IF(AZ344="+",(норми!$X$4)*(P344*G344),""),"")</f>
        <v/>
      </c>
      <c r="BB344" s="43"/>
      <c r="BC344" s="60" t="str">
        <f>IF(P344&gt;0,IF(BB344="+",(норми!$Z$4)*(P344*F344),""),"")</f>
        <v/>
      </c>
      <c r="BD344" s="61"/>
      <c r="BE344" s="60">
        <f t="shared" si="67"/>
        <v>0</v>
      </c>
      <c r="BF344" s="44">
        <f t="shared" si="68"/>
        <v>0</v>
      </c>
    </row>
    <row r="345" spans="1:58" hidden="1" outlineLevel="1" x14ac:dyDescent="0.2">
      <c r="A345" s="33">
        <v>19</v>
      </c>
      <c r="B345" s="21"/>
      <c r="C345" s="21"/>
      <c r="D345" s="48"/>
      <c r="E345" s="21"/>
      <c r="F345" s="21"/>
      <c r="G345" s="21"/>
      <c r="H345" s="21"/>
      <c r="I345" s="21"/>
      <c r="J345" s="20"/>
      <c r="K345" s="22"/>
      <c r="L345" s="22"/>
      <c r="M345" s="22"/>
      <c r="N345" s="22"/>
      <c r="O345" s="22"/>
      <c r="P345" s="21"/>
      <c r="Q345" s="22"/>
      <c r="R345" s="22"/>
      <c r="S345" s="22"/>
      <c r="T345" s="22"/>
      <c r="U345" s="22"/>
      <c r="V345" s="22"/>
      <c r="W345" s="22"/>
      <c r="X345" s="48"/>
      <c r="Y345" s="23"/>
      <c r="Z345" s="59">
        <f t="shared" si="69"/>
        <v>0</v>
      </c>
      <c r="AA345" s="60">
        <f t="shared" si="70"/>
        <v>0</v>
      </c>
      <c r="AB345" s="60">
        <f t="shared" si="71"/>
        <v>0</v>
      </c>
      <c r="AC345" s="60">
        <f t="shared" si="72"/>
        <v>0</v>
      </c>
      <c r="AD345" s="60">
        <f>IF(D345&lt;=4,O345+((O345*(норми!$E$6))/100),O345+((O345*(норми!$E$7))/100))</f>
        <v>0</v>
      </c>
      <c r="AE345" s="113">
        <f>IFERROR(IF(P345&gt;0,0,ROUNDUP(норми!$F$4*G345,0)),"")</f>
        <v>0</v>
      </c>
      <c r="AF345" s="61"/>
      <c r="AG345" s="61"/>
      <c r="AH345" s="61"/>
      <c r="AI345" s="60">
        <f>IF(X345&gt;0,(X345*(норми!$J$4*F345)),0)</f>
        <v>0</v>
      </c>
      <c r="AJ345" s="60">
        <f>IF(V345="фах",норми!$K$4*F345,0)</f>
        <v>0</v>
      </c>
      <c r="AK345" s="60">
        <f>IF(V345="заг",норми!$L$4*F345,0)</f>
        <v>0</v>
      </c>
      <c r="AL345" s="60">
        <f>IF(W345="фах",норми!$M$4*F345,0)</f>
        <v>0</v>
      </c>
      <c r="AM345" s="60">
        <f>IF(W345="заг",норми!$N$4*F345,0)</f>
        <v>0</v>
      </c>
      <c r="AN345" s="60">
        <f>IF(T345&gt;0,G345*норми!$O$4,0)</f>
        <v>0</v>
      </c>
      <c r="AO345" s="60">
        <f>IF(U345&gt;0,G345*норми!$P$4,0)</f>
        <v>0</v>
      </c>
      <c r="AP345" s="60">
        <f>IF(U345="е.п.",ROUNDUP(G345*норми!$Q$4,0),0)</f>
        <v>0</v>
      </c>
      <c r="AQ345" s="60">
        <f>IF(U345="е.у.",ROUNDUP(G345*норми!$R$4,0),0)</f>
        <v>0</v>
      </c>
      <c r="AR345" s="113">
        <f>IF(R345="дп/др.(б)",ROUNDUP((F345*норми!$S$4)+(((норми!$S$10+норми!$S$11)*норми!$S$9)*F345),0),0)</f>
        <v>0</v>
      </c>
      <c r="AS345" s="60">
        <f>IF(S345="аб",ROUNDUP((норми!$T$4*G345)+(норми!$S$11*(норми!$T$9*F345)),0),0)</f>
        <v>0</v>
      </c>
      <c r="AT345" s="113">
        <f>IF(R345="дп/др.(м)",ROUNDUP((F345*норми!$U$4)+(((норми!$U$10+норми!$U$11)*норми!$U$9)*F345),0),0)</f>
        <v>0</v>
      </c>
      <c r="AU345" s="60">
        <f>IF(S345="ам",ROUNDUP((норми!$V$4*G345)+(норми!$U$11*(норми!$V$9*F345)),0),0)</f>
        <v>0</v>
      </c>
      <c r="AV345" s="43"/>
      <c r="AW345" s="60" t="str">
        <f t="shared" si="66"/>
        <v/>
      </c>
      <c r="AX345" s="43"/>
      <c r="AY345" s="60" t="str">
        <f>IF(P345&gt;0,IF(AX345="+",(норми!$X$4)*(P345*G345),""),"")</f>
        <v/>
      </c>
      <c r="AZ345" s="43"/>
      <c r="BA345" s="60" t="str">
        <f>IF(P345&gt;0,IF(AZ345="+",(норми!$X$4)*(P345*G345),""),"")</f>
        <v/>
      </c>
      <c r="BB345" s="43"/>
      <c r="BC345" s="60" t="str">
        <f>IF(P345&gt;0,IF(BB345="+",(норми!$Z$4)*(P345*F345),""),"")</f>
        <v/>
      </c>
      <c r="BD345" s="61"/>
      <c r="BE345" s="60">
        <f t="shared" si="67"/>
        <v>0</v>
      </c>
      <c r="BF345" s="44">
        <f t="shared" si="68"/>
        <v>0</v>
      </c>
    </row>
    <row r="346" spans="1:58" hidden="1" outlineLevel="1" x14ac:dyDescent="0.2">
      <c r="A346" s="33">
        <v>20</v>
      </c>
      <c r="B346" s="21"/>
      <c r="C346" s="21"/>
      <c r="D346" s="48"/>
      <c r="E346" s="21"/>
      <c r="F346" s="21"/>
      <c r="G346" s="21"/>
      <c r="H346" s="21"/>
      <c r="I346" s="21"/>
      <c r="J346" s="20"/>
      <c r="K346" s="22"/>
      <c r="L346" s="22"/>
      <c r="M346" s="22"/>
      <c r="N346" s="22"/>
      <c r="O346" s="22"/>
      <c r="P346" s="21"/>
      <c r="Q346" s="22"/>
      <c r="R346" s="22"/>
      <c r="S346" s="22"/>
      <c r="T346" s="22"/>
      <c r="U346" s="22"/>
      <c r="V346" s="22"/>
      <c r="W346" s="22"/>
      <c r="X346" s="48"/>
      <c r="Y346" s="23"/>
      <c r="Z346" s="59">
        <f t="shared" si="69"/>
        <v>0</v>
      </c>
      <c r="AA346" s="60">
        <f t="shared" si="70"/>
        <v>0</v>
      </c>
      <c r="AB346" s="60">
        <f t="shared" si="71"/>
        <v>0</v>
      </c>
      <c r="AC346" s="60">
        <f t="shared" si="72"/>
        <v>0</v>
      </c>
      <c r="AD346" s="60">
        <f>IF(D346&lt;=4,O346+((O346*(норми!$E$6))/100),O346+((O346*(норми!$E$7))/100))</f>
        <v>0</v>
      </c>
      <c r="AE346" s="113">
        <f>IFERROR(IF(P346&gt;0,0,ROUNDUP(норми!$F$4*G346,0)),"")</f>
        <v>0</v>
      </c>
      <c r="AF346" s="61"/>
      <c r="AG346" s="61"/>
      <c r="AH346" s="61"/>
      <c r="AI346" s="60">
        <f>IF(X346&gt;0,(X346*(норми!$J$4*F346)),0)</f>
        <v>0</v>
      </c>
      <c r="AJ346" s="60">
        <f>IF(V346="фах",норми!$K$4*F346,0)</f>
        <v>0</v>
      </c>
      <c r="AK346" s="60">
        <f>IF(V346="заг",норми!$L$4*F346,0)</f>
        <v>0</v>
      </c>
      <c r="AL346" s="60">
        <f>IF(W346="фах",норми!$M$4*F346,0)</f>
        <v>0</v>
      </c>
      <c r="AM346" s="60">
        <f>IF(W346="заг",норми!$N$4*F346,0)</f>
        <v>0</v>
      </c>
      <c r="AN346" s="60">
        <f>IF(T346&gt;0,G346*норми!$O$4,0)</f>
        <v>0</v>
      </c>
      <c r="AO346" s="60">
        <f>IF(U346&gt;0,G346*норми!$P$4,0)</f>
        <v>0</v>
      </c>
      <c r="AP346" s="60">
        <f>IF(U346="е.п.",ROUNDUP(G346*норми!$Q$4,0),0)</f>
        <v>0</v>
      </c>
      <c r="AQ346" s="60">
        <f>IF(U346="е.у.",ROUNDUP(G346*норми!$R$4,0),0)</f>
        <v>0</v>
      </c>
      <c r="AR346" s="113">
        <f>IF(R346="дп/др.(б)",ROUNDUP((F346*норми!$S$4)+(((норми!$S$10+норми!$S$11)*норми!$S$9)*F346),0),0)</f>
        <v>0</v>
      </c>
      <c r="AS346" s="60">
        <f>IF(S346="аб",ROUNDUP((норми!$T$4*G346)+(норми!$S$11*(норми!$T$9*F346)),0),0)</f>
        <v>0</v>
      </c>
      <c r="AT346" s="113">
        <f>IF(R346="дп/др.(м)",ROUNDUP((F346*норми!$U$4)+(((норми!$U$10+норми!$U$11)*норми!$U$9)*F346),0),0)</f>
        <v>0</v>
      </c>
      <c r="AU346" s="60">
        <f>IF(S346="ам",ROUNDUP((норми!$V$4*G346)+(норми!$U$11*(норми!$V$9*F346)),0),0)</f>
        <v>0</v>
      </c>
      <c r="AV346" s="43"/>
      <c r="AW346" s="60" t="str">
        <f t="shared" si="66"/>
        <v/>
      </c>
      <c r="AX346" s="43"/>
      <c r="AY346" s="60" t="str">
        <f>IF(P346&gt;0,IF(AX346="+",(норми!$X$4)*(P346*G346),""),"")</f>
        <v/>
      </c>
      <c r="AZ346" s="43"/>
      <c r="BA346" s="60" t="str">
        <f>IF(P346&gt;0,IF(AZ346="+",(норми!$X$4)*(P346*G346),""),"")</f>
        <v/>
      </c>
      <c r="BB346" s="43"/>
      <c r="BC346" s="60" t="str">
        <f>IF(P346&gt;0,IF(BB346="+",(норми!$Z$4)*(P346*F346),""),"")</f>
        <v/>
      </c>
      <c r="BD346" s="61"/>
      <c r="BE346" s="60">
        <f t="shared" si="67"/>
        <v>0</v>
      </c>
      <c r="BF346" s="44">
        <f t="shared" si="68"/>
        <v>0</v>
      </c>
    </row>
    <row r="347" spans="1:58" hidden="1" outlineLevel="1" x14ac:dyDescent="0.2">
      <c r="A347" s="33">
        <v>21</v>
      </c>
      <c r="B347" s="21"/>
      <c r="C347" s="21"/>
      <c r="D347" s="48"/>
      <c r="E347" s="21"/>
      <c r="F347" s="21"/>
      <c r="G347" s="21"/>
      <c r="H347" s="21"/>
      <c r="I347" s="21"/>
      <c r="J347" s="20"/>
      <c r="K347" s="22"/>
      <c r="L347" s="22"/>
      <c r="M347" s="22"/>
      <c r="N347" s="22"/>
      <c r="O347" s="22"/>
      <c r="P347" s="21"/>
      <c r="Q347" s="22"/>
      <c r="R347" s="22"/>
      <c r="S347" s="22"/>
      <c r="T347" s="22"/>
      <c r="U347" s="22"/>
      <c r="V347" s="22"/>
      <c r="W347" s="22"/>
      <c r="X347" s="48"/>
      <c r="Y347" s="23"/>
      <c r="Z347" s="59">
        <f t="shared" si="69"/>
        <v>0</v>
      </c>
      <c r="AA347" s="60">
        <f t="shared" si="70"/>
        <v>0</v>
      </c>
      <c r="AB347" s="60">
        <f t="shared" si="71"/>
        <v>0</v>
      </c>
      <c r="AC347" s="60">
        <f t="shared" si="72"/>
        <v>0</v>
      </c>
      <c r="AD347" s="60">
        <f>IF(D347&lt;=4,O347+((O347*(норми!$E$6))/100),O347+((O347*(норми!$E$7))/100))</f>
        <v>0</v>
      </c>
      <c r="AE347" s="113">
        <f>IFERROR(IF(P347&gt;0,0,ROUNDUP(норми!$F$4*G347,0)),"")</f>
        <v>0</v>
      </c>
      <c r="AF347" s="61"/>
      <c r="AG347" s="61"/>
      <c r="AH347" s="61"/>
      <c r="AI347" s="60">
        <f>IF(X347&gt;0,(X347*(норми!$J$4*F347)),0)</f>
        <v>0</v>
      </c>
      <c r="AJ347" s="60">
        <f>IF(V347="фах",норми!$K$4*F347,0)</f>
        <v>0</v>
      </c>
      <c r="AK347" s="60">
        <f>IF(V347="заг",норми!$L$4*F347,0)</f>
        <v>0</v>
      </c>
      <c r="AL347" s="60">
        <f>IF(W347="фах",норми!$M$4*F347,0)</f>
        <v>0</v>
      </c>
      <c r="AM347" s="60">
        <f>IF(W347="заг",норми!$N$4*F347,0)</f>
        <v>0</v>
      </c>
      <c r="AN347" s="60">
        <f>IF(T347&gt;0,G347*норми!$O$4,0)</f>
        <v>0</v>
      </c>
      <c r="AO347" s="60">
        <f>IF(U347&gt;0,G347*норми!$P$4,0)</f>
        <v>0</v>
      </c>
      <c r="AP347" s="60">
        <f>IF(U347="е.п.",ROUNDUP(G347*норми!$Q$4,0),0)</f>
        <v>0</v>
      </c>
      <c r="AQ347" s="60">
        <f>IF(U347="е.у.",ROUNDUP(G347*норми!$R$4,0),0)</f>
        <v>0</v>
      </c>
      <c r="AR347" s="113">
        <f>IF(R347="дп/др.(б)",ROUNDUP((F347*норми!$S$4)+(((норми!$S$10+норми!$S$11)*норми!$S$9)*F347),0),0)</f>
        <v>0</v>
      </c>
      <c r="AS347" s="60">
        <f>IF(S347="аб",ROUNDUP((норми!$T$4*G347)+(норми!$S$11*(норми!$T$9*F347)),0),0)</f>
        <v>0</v>
      </c>
      <c r="AT347" s="113">
        <f>IF(R347="дп/др.(м)",ROUNDUP((F347*норми!$U$4)+(((норми!$U$10+норми!$U$11)*норми!$U$9)*F347),0),0)</f>
        <v>0</v>
      </c>
      <c r="AU347" s="60">
        <f>IF(S347="ам",ROUNDUP((норми!$V$4*G347)+(норми!$U$11*(норми!$V$9*F347)),0),0)</f>
        <v>0</v>
      </c>
      <c r="AV347" s="43"/>
      <c r="AW347" s="60" t="str">
        <f t="shared" si="66"/>
        <v/>
      </c>
      <c r="AX347" s="43"/>
      <c r="AY347" s="60" t="str">
        <f>IF(P347&gt;0,IF(AX347="+",(норми!$X$4)*(P347*G347),""),"")</f>
        <v/>
      </c>
      <c r="AZ347" s="43"/>
      <c r="BA347" s="60" t="str">
        <f>IF(P347&gt;0,IF(AZ347="+",(норми!$X$4)*(P347*G347),""),"")</f>
        <v/>
      </c>
      <c r="BB347" s="43"/>
      <c r="BC347" s="60" t="str">
        <f>IF(P347&gt;0,IF(BB347="+",(норми!$Z$4)*(P347*F347),""),"")</f>
        <v/>
      </c>
      <c r="BD347" s="61"/>
      <c r="BE347" s="60">
        <f t="shared" si="67"/>
        <v>0</v>
      </c>
      <c r="BF347" s="44">
        <f t="shared" si="68"/>
        <v>0</v>
      </c>
    </row>
    <row r="348" spans="1:58" hidden="1" outlineLevel="1" x14ac:dyDescent="0.2">
      <c r="A348" s="33">
        <v>22</v>
      </c>
      <c r="B348" s="21"/>
      <c r="C348" s="21"/>
      <c r="D348" s="48"/>
      <c r="E348" s="21"/>
      <c r="F348" s="21"/>
      <c r="G348" s="21"/>
      <c r="H348" s="21"/>
      <c r="I348" s="21"/>
      <c r="J348" s="20"/>
      <c r="K348" s="22"/>
      <c r="L348" s="22"/>
      <c r="M348" s="22"/>
      <c r="N348" s="22"/>
      <c r="O348" s="22"/>
      <c r="P348" s="21"/>
      <c r="Q348" s="22"/>
      <c r="R348" s="22"/>
      <c r="S348" s="22"/>
      <c r="T348" s="22"/>
      <c r="U348" s="22"/>
      <c r="V348" s="22"/>
      <c r="W348" s="22"/>
      <c r="X348" s="48"/>
      <c r="Y348" s="23"/>
      <c r="Z348" s="59">
        <f t="shared" si="69"/>
        <v>0</v>
      </c>
      <c r="AA348" s="60">
        <f t="shared" si="70"/>
        <v>0</v>
      </c>
      <c r="AB348" s="60">
        <f t="shared" si="71"/>
        <v>0</v>
      </c>
      <c r="AC348" s="60">
        <f t="shared" si="72"/>
        <v>0</v>
      </c>
      <c r="AD348" s="60">
        <f>IF(D348&lt;=4,O348+((O348*(норми!$E$6))/100),O348+((O348*(норми!$E$7))/100))</f>
        <v>0</v>
      </c>
      <c r="AE348" s="113">
        <f>IFERROR(IF(P348&gt;0,0,ROUNDUP(норми!$F$4*G348,0)),"")</f>
        <v>0</v>
      </c>
      <c r="AF348" s="61"/>
      <c r="AG348" s="61"/>
      <c r="AH348" s="61"/>
      <c r="AI348" s="60">
        <f>IF(X348&gt;0,(X348*(норми!$J$4*F348)),0)</f>
        <v>0</v>
      </c>
      <c r="AJ348" s="60">
        <f>IF(V348="фах",норми!$K$4*F348,0)</f>
        <v>0</v>
      </c>
      <c r="AK348" s="60">
        <f>IF(V348="заг",норми!$L$4*F348,0)</f>
        <v>0</v>
      </c>
      <c r="AL348" s="60">
        <f>IF(W348="фах",норми!$M$4*F348,0)</f>
        <v>0</v>
      </c>
      <c r="AM348" s="60">
        <f>IF(W348="заг",норми!$N$4*F348,0)</f>
        <v>0</v>
      </c>
      <c r="AN348" s="60">
        <f>IF(T348&gt;0,G348*норми!$O$4,0)</f>
        <v>0</v>
      </c>
      <c r="AO348" s="60">
        <f>IF(U348&gt;0,G348*норми!$P$4,0)</f>
        <v>0</v>
      </c>
      <c r="AP348" s="60">
        <f>IF(U348="е.п.",ROUNDUP(G348*норми!$Q$4,0),0)</f>
        <v>0</v>
      </c>
      <c r="AQ348" s="60">
        <f>IF(U348="е.у.",ROUNDUP(G348*норми!$R$4,0),0)</f>
        <v>0</v>
      </c>
      <c r="AR348" s="113">
        <f>IF(R348="дп/др.(б)",ROUNDUP((F348*норми!$S$4)+(((норми!$S$10+норми!$S$11)*норми!$S$9)*F348),0),0)</f>
        <v>0</v>
      </c>
      <c r="AS348" s="60">
        <f>IF(S348="аб",ROUNDUP((норми!$T$4*G348)+(норми!$S$11*(норми!$T$9*F348)),0),0)</f>
        <v>0</v>
      </c>
      <c r="AT348" s="113">
        <f>IF(R348="дп/др.(м)",ROUNDUP((F348*норми!$U$4)+(((норми!$U$10+норми!$U$11)*норми!$U$9)*F348),0),0)</f>
        <v>0</v>
      </c>
      <c r="AU348" s="60">
        <f>IF(S348="ам",ROUNDUP((норми!$V$4*G348)+(норми!$U$11*(норми!$V$9*F348)),0),0)</f>
        <v>0</v>
      </c>
      <c r="AV348" s="43"/>
      <c r="AW348" s="60" t="str">
        <f t="shared" si="66"/>
        <v/>
      </c>
      <c r="AX348" s="43"/>
      <c r="AY348" s="60" t="str">
        <f>IF(P348&gt;0,IF(AX348="+",(норми!$X$4)*(P348*G348),""),"")</f>
        <v/>
      </c>
      <c r="AZ348" s="43"/>
      <c r="BA348" s="60" t="str">
        <f>IF(P348&gt;0,IF(AZ348="+",(норми!$X$4)*(P348*G348),""),"")</f>
        <v/>
      </c>
      <c r="BB348" s="43"/>
      <c r="BC348" s="60" t="str">
        <f>IF(P348&gt;0,IF(BB348="+",(норми!$Z$4)*(P348*F348),""),"")</f>
        <v/>
      </c>
      <c r="BD348" s="61"/>
      <c r="BE348" s="60">
        <f t="shared" si="67"/>
        <v>0</v>
      </c>
      <c r="BF348" s="44">
        <f t="shared" si="68"/>
        <v>0</v>
      </c>
    </row>
    <row r="349" spans="1:58" hidden="1" outlineLevel="1" x14ac:dyDescent="0.2">
      <c r="A349" s="33">
        <v>23</v>
      </c>
      <c r="B349" s="21"/>
      <c r="C349" s="21"/>
      <c r="D349" s="48"/>
      <c r="E349" s="21"/>
      <c r="F349" s="21"/>
      <c r="G349" s="21"/>
      <c r="H349" s="21"/>
      <c r="I349" s="21"/>
      <c r="J349" s="20"/>
      <c r="K349" s="22"/>
      <c r="L349" s="22"/>
      <c r="M349" s="22"/>
      <c r="N349" s="22"/>
      <c r="O349" s="22"/>
      <c r="P349" s="21"/>
      <c r="Q349" s="22"/>
      <c r="R349" s="22"/>
      <c r="S349" s="22"/>
      <c r="T349" s="22"/>
      <c r="U349" s="22"/>
      <c r="V349" s="22"/>
      <c r="W349" s="22"/>
      <c r="X349" s="48"/>
      <c r="Y349" s="23"/>
      <c r="Z349" s="59">
        <f t="shared" si="69"/>
        <v>0</v>
      </c>
      <c r="AA349" s="60">
        <f t="shared" si="70"/>
        <v>0</v>
      </c>
      <c r="AB349" s="60">
        <f t="shared" si="71"/>
        <v>0</v>
      </c>
      <c r="AC349" s="60">
        <f t="shared" si="72"/>
        <v>0</v>
      </c>
      <c r="AD349" s="60">
        <f>IF(D349&lt;=4,O349+((O349*(норми!$E$6))/100),O349+((O349*(норми!$E$7))/100))</f>
        <v>0</v>
      </c>
      <c r="AE349" s="113">
        <f>IFERROR(IF(P349&gt;0,0,ROUNDUP(норми!$F$4*G349,0)),"")</f>
        <v>0</v>
      </c>
      <c r="AF349" s="61"/>
      <c r="AG349" s="61"/>
      <c r="AH349" s="61"/>
      <c r="AI349" s="60">
        <f>IF(X349&gt;0,(X349*(норми!$J$4*F349)),0)</f>
        <v>0</v>
      </c>
      <c r="AJ349" s="60">
        <f>IF(V349="фах",норми!$K$4*F349,0)</f>
        <v>0</v>
      </c>
      <c r="AK349" s="60">
        <f>IF(V349="заг",норми!$L$4*F349,0)</f>
        <v>0</v>
      </c>
      <c r="AL349" s="60">
        <f>IF(W349="фах",норми!$M$4*F349,0)</f>
        <v>0</v>
      </c>
      <c r="AM349" s="60">
        <f>IF(W349="заг",норми!$N$4*F349,0)</f>
        <v>0</v>
      </c>
      <c r="AN349" s="60">
        <f>IF(T349&gt;0,G349*норми!$O$4,0)</f>
        <v>0</v>
      </c>
      <c r="AO349" s="60">
        <f>IF(U349&gt;0,G349*норми!$P$4,0)</f>
        <v>0</v>
      </c>
      <c r="AP349" s="60">
        <f>IF(U349="е.п.",ROUNDUP(G349*норми!$Q$4,0),0)</f>
        <v>0</v>
      </c>
      <c r="AQ349" s="60">
        <f>IF(U349="е.у.",ROUNDUP(G349*норми!$R$4,0),0)</f>
        <v>0</v>
      </c>
      <c r="AR349" s="113">
        <f>IF(R349="дп/др.(б)",ROUNDUP((F349*норми!$S$4)+(((норми!$S$10+норми!$S$11)*норми!$S$9)*F349),0),0)</f>
        <v>0</v>
      </c>
      <c r="AS349" s="60">
        <f>IF(S349="аб",ROUNDUP((норми!$T$4*G349)+(норми!$S$11*(норми!$T$9*F349)),0),0)</f>
        <v>0</v>
      </c>
      <c r="AT349" s="113">
        <f>IF(R349="дп/др.(м)",ROUNDUP((F349*норми!$U$4)+(((норми!$U$10+норми!$U$11)*норми!$U$9)*F349),0),0)</f>
        <v>0</v>
      </c>
      <c r="AU349" s="60">
        <f>IF(S349="ам",ROUNDUP((норми!$V$4*G349)+(норми!$U$11*(норми!$V$9*F349)),0),0)</f>
        <v>0</v>
      </c>
      <c r="AV349" s="43"/>
      <c r="AW349" s="60" t="str">
        <f t="shared" si="66"/>
        <v/>
      </c>
      <c r="AX349" s="43"/>
      <c r="AY349" s="60" t="str">
        <f>IF(P349&gt;0,IF(AX349="+",(норми!$X$4)*(P349*G349),""),"")</f>
        <v/>
      </c>
      <c r="AZ349" s="43"/>
      <c r="BA349" s="60" t="str">
        <f>IF(P349&gt;0,IF(AZ349="+",(норми!$X$4)*(P349*G349),""),"")</f>
        <v/>
      </c>
      <c r="BB349" s="43"/>
      <c r="BC349" s="60" t="str">
        <f>IF(P349&gt;0,IF(BB349="+",(норми!$Z$4)*(P349*F349),""),"")</f>
        <v/>
      </c>
      <c r="BD349" s="61"/>
      <c r="BE349" s="60">
        <f t="shared" si="67"/>
        <v>0</v>
      </c>
      <c r="BF349" s="44">
        <f t="shared" si="68"/>
        <v>0</v>
      </c>
    </row>
    <row r="350" spans="1:58" hidden="1" outlineLevel="1" x14ac:dyDescent="0.2">
      <c r="A350" s="33">
        <v>24</v>
      </c>
      <c r="B350" s="21"/>
      <c r="C350" s="21"/>
      <c r="D350" s="48"/>
      <c r="E350" s="21"/>
      <c r="F350" s="21"/>
      <c r="G350" s="21"/>
      <c r="H350" s="21"/>
      <c r="I350" s="21"/>
      <c r="J350" s="20"/>
      <c r="K350" s="22"/>
      <c r="L350" s="22"/>
      <c r="M350" s="22"/>
      <c r="N350" s="22"/>
      <c r="O350" s="22"/>
      <c r="P350" s="21"/>
      <c r="Q350" s="22"/>
      <c r="R350" s="22"/>
      <c r="S350" s="22"/>
      <c r="T350" s="22"/>
      <c r="U350" s="22"/>
      <c r="V350" s="22"/>
      <c r="W350" s="22"/>
      <c r="X350" s="48"/>
      <c r="Y350" s="23"/>
      <c r="Z350" s="59">
        <f t="shared" si="69"/>
        <v>0</v>
      </c>
      <c r="AA350" s="60">
        <f t="shared" si="70"/>
        <v>0</v>
      </c>
      <c r="AB350" s="60">
        <f t="shared" si="71"/>
        <v>0</v>
      </c>
      <c r="AC350" s="60">
        <f t="shared" si="72"/>
        <v>0</v>
      </c>
      <c r="AD350" s="60">
        <f>IF(D350&lt;=4,O350+((O350*(норми!$E$6))/100),O350+((O350*(норми!$E$7))/100))</f>
        <v>0</v>
      </c>
      <c r="AE350" s="113">
        <f>IFERROR(IF(P350&gt;0,0,ROUNDUP(норми!$F$4*G350,0)),"")</f>
        <v>0</v>
      </c>
      <c r="AF350" s="61"/>
      <c r="AG350" s="61"/>
      <c r="AH350" s="61"/>
      <c r="AI350" s="60">
        <f>IF(X350&gt;0,(X350*(норми!$J$4*F350)),0)</f>
        <v>0</v>
      </c>
      <c r="AJ350" s="60">
        <f>IF(V350="фах",норми!$K$4*F350,0)</f>
        <v>0</v>
      </c>
      <c r="AK350" s="60">
        <f>IF(V350="заг",норми!$L$4*F350,0)</f>
        <v>0</v>
      </c>
      <c r="AL350" s="60">
        <f>IF(W350="фах",норми!$M$4*F350,0)</f>
        <v>0</v>
      </c>
      <c r="AM350" s="60">
        <f>IF(W350="заг",норми!$N$4*F350,0)</f>
        <v>0</v>
      </c>
      <c r="AN350" s="60">
        <f>IF(T350&gt;0,G350*норми!$O$4,0)</f>
        <v>0</v>
      </c>
      <c r="AO350" s="60">
        <f>IF(U350&gt;0,G350*норми!$P$4,0)</f>
        <v>0</v>
      </c>
      <c r="AP350" s="60">
        <f>IF(U350="е.п.",ROUNDUP(G350*норми!$Q$4,0),0)</f>
        <v>0</v>
      </c>
      <c r="AQ350" s="60">
        <f>IF(U350="е.у.",ROUNDUP(G350*норми!$R$4,0),0)</f>
        <v>0</v>
      </c>
      <c r="AR350" s="113">
        <f>IF(R350="дп/др.(б)",ROUNDUP((F350*норми!$S$4)+(((норми!$S$10+норми!$S$11)*норми!$S$9)*F350),0),0)</f>
        <v>0</v>
      </c>
      <c r="AS350" s="60">
        <f>IF(S350="аб",ROUNDUP((норми!$T$4*G350)+(норми!$S$11*(норми!$T$9*F350)),0),0)</f>
        <v>0</v>
      </c>
      <c r="AT350" s="113">
        <f>IF(R350="дп/др.(м)",ROUNDUP((F350*норми!$U$4)+(((норми!$U$10+норми!$U$11)*норми!$U$9)*F350),0),0)</f>
        <v>0</v>
      </c>
      <c r="AU350" s="60">
        <f>IF(S350="ам",ROUNDUP((норми!$V$4*G350)+(норми!$U$11*(норми!$V$9*F350)),0),0)</f>
        <v>0</v>
      </c>
      <c r="AV350" s="43"/>
      <c r="AW350" s="60" t="str">
        <f t="shared" si="66"/>
        <v/>
      </c>
      <c r="AX350" s="43"/>
      <c r="AY350" s="60" t="str">
        <f>IF(P350&gt;0,IF(AX350="+",(норми!$X$4)*(P350*G350),""),"")</f>
        <v/>
      </c>
      <c r="AZ350" s="43"/>
      <c r="BA350" s="60" t="str">
        <f>IF(P350&gt;0,IF(AZ350="+",(норми!$X$4)*(P350*G350),""),"")</f>
        <v/>
      </c>
      <c r="BB350" s="43"/>
      <c r="BC350" s="60" t="str">
        <f>IF(P350&gt;0,IF(BB350="+",(норми!$Z$4)*(P350*F350),""),"")</f>
        <v/>
      </c>
      <c r="BD350" s="61"/>
      <c r="BE350" s="60">
        <f t="shared" si="67"/>
        <v>0</v>
      </c>
      <c r="BF350" s="44">
        <f t="shared" si="68"/>
        <v>0</v>
      </c>
    </row>
    <row r="351" spans="1:58" hidden="1" outlineLevel="1" x14ac:dyDescent="0.2">
      <c r="A351" s="33">
        <v>25</v>
      </c>
      <c r="B351" s="21"/>
      <c r="C351" s="21"/>
      <c r="D351" s="48"/>
      <c r="E351" s="21"/>
      <c r="F351" s="21"/>
      <c r="G351" s="21"/>
      <c r="H351" s="21"/>
      <c r="I351" s="21"/>
      <c r="J351" s="20"/>
      <c r="K351" s="22"/>
      <c r="L351" s="22"/>
      <c r="M351" s="22"/>
      <c r="N351" s="22"/>
      <c r="O351" s="22"/>
      <c r="P351" s="21"/>
      <c r="Q351" s="22"/>
      <c r="R351" s="22"/>
      <c r="S351" s="22"/>
      <c r="T351" s="22"/>
      <c r="U351" s="22"/>
      <c r="V351" s="22"/>
      <c r="W351" s="22"/>
      <c r="X351" s="48"/>
      <c r="Y351" s="23"/>
      <c r="Z351" s="59">
        <f t="shared" si="69"/>
        <v>0</v>
      </c>
      <c r="AA351" s="60">
        <f t="shared" si="70"/>
        <v>0</v>
      </c>
      <c r="AB351" s="60">
        <f t="shared" si="71"/>
        <v>0</v>
      </c>
      <c r="AC351" s="60">
        <f t="shared" si="72"/>
        <v>0</v>
      </c>
      <c r="AD351" s="60">
        <f>IF(D351&lt;=4,O351+((O351*(норми!$E$6))/100),O351+((O351*(норми!$E$7))/100))</f>
        <v>0</v>
      </c>
      <c r="AE351" s="113">
        <f>IFERROR(IF(P351&gt;0,0,ROUNDUP(норми!$F$4*G351,0)),"")</f>
        <v>0</v>
      </c>
      <c r="AF351" s="61"/>
      <c r="AG351" s="61"/>
      <c r="AH351" s="61"/>
      <c r="AI351" s="60">
        <f>IF(X351&gt;0,(X351*(норми!$J$4*F351)),0)</f>
        <v>0</v>
      </c>
      <c r="AJ351" s="60">
        <f>IF(V351="фах",норми!$K$4*F351,0)</f>
        <v>0</v>
      </c>
      <c r="AK351" s="60">
        <f>IF(V351="заг",норми!$L$4*F351,0)</f>
        <v>0</v>
      </c>
      <c r="AL351" s="60">
        <f>IF(W351="фах",норми!$M$4*F351,0)</f>
        <v>0</v>
      </c>
      <c r="AM351" s="60">
        <f>IF(W351="заг",норми!$N$4*F351,0)</f>
        <v>0</v>
      </c>
      <c r="AN351" s="60">
        <f>IF(T351&gt;0,G351*норми!$O$4,0)</f>
        <v>0</v>
      </c>
      <c r="AO351" s="60">
        <f>IF(U351&gt;0,G351*норми!$P$4,0)</f>
        <v>0</v>
      </c>
      <c r="AP351" s="60">
        <f>IF(U351="е.п.",ROUNDUP(G351*норми!$Q$4,0),0)</f>
        <v>0</v>
      </c>
      <c r="AQ351" s="60">
        <f>IF(U351="е.у.",ROUNDUP(G351*норми!$R$4,0),0)</f>
        <v>0</v>
      </c>
      <c r="AR351" s="113">
        <f>IF(R351="дп/др.(б)",ROUNDUP((F351*норми!$S$4)+(((норми!$S$10+норми!$S$11)*норми!$S$9)*F351),0),0)</f>
        <v>0</v>
      </c>
      <c r="AS351" s="60">
        <f>IF(S351="аб",ROUNDUP((норми!$T$4*G351)+(норми!$S$11*(норми!$T$9*F351)),0),0)</f>
        <v>0</v>
      </c>
      <c r="AT351" s="113">
        <f>IF(R351="дп/др.(м)",ROUNDUP((F351*норми!$U$4)+(((норми!$U$10+норми!$U$11)*норми!$U$9)*F351),0),0)</f>
        <v>0</v>
      </c>
      <c r="AU351" s="60">
        <f>IF(S351="ам",ROUNDUP((норми!$V$4*G351)+(норми!$U$11*(норми!$V$9*F351)),0),0)</f>
        <v>0</v>
      </c>
      <c r="AV351" s="43"/>
      <c r="AW351" s="60" t="str">
        <f t="shared" si="66"/>
        <v/>
      </c>
      <c r="AX351" s="43"/>
      <c r="AY351" s="60" t="str">
        <f>IF(P351&gt;0,IF(AX351="+",(норми!$X$4)*(P351*G351),""),"")</f>
        <v/>
      </c>
      <c r="AZ351" s="43"/>
      <c r="BA351" s="60" t="str">
        <f>IF(P351&gt;0,IF(AZ351="+",(норми!$X$4)*(P351*G351),""),"")</f>
        <v/>
      </c>
      <c r="BB351" s="43"/>
      <c r="BC351" s="60" t="str">
        <f>IF(P351&gt;0,IF(BB351="+",(норми!$Z$4)*(P351*F351),""),"")</f>
        <v/>
      </c>
      <c r="BD351" s="61"/>
      <c r="BE351" s="60">
        <f t="shared" si="67"/>
        <v>0</v>
      </c>
      <c r="BF351" s="44">
        <f t="shared" si="68"/>
        <v>0</v>
      </c>
    </row>
    <row r="352" spans="1:58" hidden="1" outlineLevel="1" x14ac:dyDescent="0.2">
      <c r="A352" s="33">
        <v>26</v>
      </c>
      <c r="B352" s="21"/>
      <c r="C352" s="21"/>
      <c r="D352" s="48"/>
      <c r="E352" s="21"/>
      <c r="F352" s="21"/>
      <c r="G352" s="21"/>
      <c r="H352" s="21"/>
      <c r="I352" s="21"/>
      <c r="J352" s="20"/>
      <c r="K352" s="22"/>
      <c r="L352" s="22"/>
      <c r="M352" s="22"/>
      <c r="N352" s="22"/>
      <c r="O352" s="22"/>
      <c r="P352" s="21"/>
      <c r="Q352" s="22"/>
      <c r="R352" s="22"/>
      <c r="S352" s="22"/>
      <c r="T352" s="22"/>
      <c r="U352" s="22"/>
      <c r="V352" s="22"/>
      <c r="W352" s="22"/>
      <c r="X352" s="48"/>
      <c r="Y352" s="23"/>
      <c r="Z352" s="59">
        <f t="shared" si="69"/>
        <v>0</v>
      </c>
      <c r="AA352" s="60">
        <f t="shared" si="70"/>
        <v>0</v>
      </c>
      <c r="AB352" s="60">
        <f t="shared" si="71"/>
        <v>0</v>
      </c>
      <c r="AC352" s="60">
        <f t="shared" si="72"/>
        <v>0</v>
      </c>
      <c r="AD352" s="60">
        <f>IF(D352&lt;=4,O352+((O352*(норми!$E$6))/100),O352+((O352*(норми!$E$7))/100))</f>
        <v>0</v>
      </c>
      <c r="AE352" s="113">
        <f>IFERROR(IF(P352&gt;0,0,ROUNDUP(норми!$F$4*G352,0)),"")</f>
        <v>0</v>
      </c>
      <c r="AF352" s="61"/>
      <c r="AG352" s="61"/>
      <c r="AH352" s="61"/>
      <c r="AI352" s="60">
        <f>IF(X352&gt;0,(X352*(норми!$J$4*F352)),0)</f>
        <v>0</v>
      </c>
      <c r="AJ352" s="60">
        <f>IF(V352="фах",норми!$K$4*F352,0)</f>
        <v>0</v>
      </c>
      <c r="AK352" s="60">
        <f>IF(V352="заг",норми!$L$4*F352,0)</f>
        <v>0</v>
      </c>
      <c r="AL352" s="60">
        <f>IF(W352="фах",норми!$M$4*F352,0)</f>
        <v>0</v>
      </c>
      <c r="AM352" s="60">
        <f>IF(W352="заг",норми!$N$4*F352,0)</f>
        <v>0</v>
      </c>
      <c r="AN352" s="60">
        <f>IF(T352&gt;0,G352*норми!$O$4,0)</f>
        <v>0</v>
      </c>
      <c r="AO352" s="60">
        <f>IF(U352&gt;0,G352*норми!$P$4,0)</f>
        <v>0</v>
      </c>
      <c r="AP352" s="60">
        <f>IF(U352="е.п.",ROUNDUP(G352*норми!$Q$4,0),0)</f>
        <v>0</v>
      </c>
      <c r="AQ352" s="60">
        <f>IF(U352="е.у.",ROUNDUP(G352*норми!$R$4,0),0)</f>
        <v>0</v>
      </c>
      <c r="AR352" s="113">
        <f>IF(R352="дп/др.(б)",ROUNDUP((F352*норми!$S$4)+(((норми!$S$10+норми!$S$11)*норми!$S$9)*F352),0),0)</f>
        <v>0</v>
      </c>
      <c r="AS352" s="60">
        <f>IF(S352="аб",ROUNDUP((норми!$T$4*G352)+(норми!$S$11*(норми!$T$9*F352)),0),0)</f>
        <v>0</v>
      </c>
      <c r="AT352" s="113">
        <f>IF(R352="дп/др.(м)",ROUNDUP((F352*норми!$U$4)+(((норми!$U$10+норми!$U$11)*норми!$U$9)*F352),0),0)</f>
        <v>0</v>
      </c>
      <c r="AU352" s="60">
        <f>IF(S352="ам",ROUNDUP((норми!$V$4*G352)+(норми!$U$11*(норми!$V$9*F352)),0),0)</f>
        <v>0</v>
      </c>
      <c r="AV352" s="43"/>
      <c r="AW352" s="60" t="str">
        <f t="shared" si="66"/>
        <v/>
      </c>
      <c r="AX352" s="43"/>
      <c r="AY352" s="60" t="str">
        <f>IF(P352&gt;0,IF(AX352="+",(норми!$X$4)*(P352*G352),""),"")</f>
        <v/>
      </c>
      <c r="AZ352" s="43"/>
      <c r="BA352" s="60" t="str">
        <f>IF(P352&gt;0,IF(AZ352="+",(норми!$X$4)*(P352*G352),""),"")</f>
        <v/>
      </c>
      <c r="BB352" s="43"/>
      <c r="BC352" s="60" t="str">
        <f>IF(P352&gt;0,IF(BB352="+",(норми!$Z$4)*(P352*F352),""),"")</f>
        <v/>
      </c>
      <c r="BD352" s="61"/>
      <c r="BE352" s="60">
        <f t="shared" si="67"/>
        <v>0</v>
      </c>
      <c r="BF352" s="44">
        <f t="shared" si="68"/>
        <v>0</v>
      </c>
    </row>
    <row r="353" spans="1:58" hidden="1" outlineLevel="1" x14ac:dyDescent="0.2">
      <c r="A353" s="33">
        <v>27</v>
      </c>
      <c r="B353" s="21"/>
      <c r="C353" s="21"/>
      <c r="D353" s="48"/>
      <c r="E353" s="21"/>
      <c r="F353" s="21"/>
      <c r="G353" s="21"/>
      <c r="H353" s="21"/>
      <c r="I353" s="21"/>
      <c r="J353" s="20"/>
      <c r="K353" s="22"/>
      <c r="L353" s="22"/>
      <c r="M353" s="22"/>
      <c r="N353" s="22"/>
      <c r="O353" s="22"/>
      <c r="P353" s="21"/>
      <c r="Q353" s="22"/>
      <c r="R353" s="22"/>
      <c r="S353" s="22"/>
      <c r="T353" s="22"/>
      <c r="U353" s="22"/>
      <c r="V353" s="22"/>
      <c r="W353" s="22"/>
      <c r="X353" s="48"/>
      <c r="Y353" s="23"/>
      <c r="Z353" s="59">
        <f t="shared" si="69"/>
        <v>0</v>
      </c>
      <c r="AA353" s="60">
        <f t="shared" si="70"/>
        <v>0</v>
      </c>
      <c r="AB353" s="60">
        <f t="shared" si="71"/>
        <v>0</v>
      </c>
      <c r="AC353" s="60">
        <f t="shared" si="72"/>
        <v>0</v>
      </c>
      <c r="AD353" s="60">
        <f>IF(D353&lt;=4,O353+((O353*(норми!$E$6))/100),O353+((O353*(норми!$E$7))/100))</f>
        <v>0</v>
      </c>
      <c r="AE353" s="113">
        <f>IFERROR(IF(P353&gt;0,0,ROUNDUP(норми!$F$4*G353,0)),"")</f>
        <v>0</v>
      </c>
      <c r="AF353" s="61"/>
      <c r="AG353" s="61"/>
      <c r="AH353" s="61"/>
      <c r="AI353" s="60">
        <f>IF(X353&gt;0,(X353*(норми!$J$4*F353)),0)</f>
        <v>0</v>
      </c>
      <c r="AJ353" s="60">
        <f>IF(V353="фах",норми!$K$4*F353,0)</f>
        <v>0</v>
      </c>
      <c r="AK353" s="60">
        <f>IF(V353="заг",норми!$L$4*F353,0)</f>
        <v>0</v>
      </c>
      <c r="AL353" s="60">
        <f>IF(W353="фах",норми!$M$4*F353,0)</f>
        <v>0</v>
      </c>
      <c r="AM353" s="60">
        <f>IF(W353="заг",норми!$N$4*F353,0)</f>
        <v>0</v>
      </c>
      <c r="AN353" s="60">
        <f>IF(T353&gt;0,G353*норми!$O$4,0)</f>
        <v>0</v>
      </c>
      <c r="AO353" s="60">
        <f>IF(U353&gt;0,G353*норми!$P$4,0)</f>
        <v>0</v>
      </c>
      <c r="AP353" s="60">
        <f>IF(U353="е.п.",ROUNDUP(G353*норми!$Q$4,0),0)</f>
        <v>0</v>
      </c>
      <c r="AQ353" s="60">
        <f>IF(U353="е.у.",ROUNDUP(G353*норми!$R$4,0),0)</f>
        <v>0</v>
      </c>
      <c r="AR353" s="113">
        <f>IF(R353="дп/др.(б)",ROUNDUP((F353*норми!$S$4)+(((норми!$S$10+норми!$S$11)*норми!$S$9)*F353),0),0)</f>
        <v>0</v>
      </c>
      <c r="AS353" s="60">
        <f>IF(S353="аб",ROUNDUP((норми!$T$4*G353)+(норми!$S$11*(норми!$T$9*F353)),0),0)</f>
        <v>0</v>
      </c>
      <c r="AT353" s="113">
        <f>IF(R353="дп/др.(м)",ROUNDUP((F353*норми!$U$4)+(((норми!$U$10+норми!$U$11)*норми!$U$9)*F353),0),0)</f>
        <v>0</v>
      </c>
      <c r="AU353" s="60">
        <f>IF(S353="ам",ROUNDUP((норми!$V$4*G353)+(норми!$U$11*(норми!$V$9*F353)),0),0)</f>
        <v>0</v>
      </c>
      <c r="AV353" s="43"/>
      <c r="AW353" s="60" t="str">
        <f t="shared" si="66"/>
        <v/>
      </c>
      <c r="AX353" s="43"/>
      <c r="AY353" s="60" t="str">
        <f>IF(P353&gt;0,IF(AX353="+",(норми!$X$4)*(P353*G353),""),"")</f>
        <v/>
      </c>
      <c r="AZ353" s="43"/>
      <c r="BA353" s="60" t="str">
        <f>IF(P353&gt;0,IF(AZ353="+",(норми!$X$4)*(P353*G353),""),"")</f>
        <v/>
      </c>
      <c r="BB353" s="43"/>
      <c r="BC353" s="60" t="str">
        <f>IF(P353&gt;0,IF(BB353="+",(норми!$Z$4)*(P353*F353),""),"")</f>
        <v/>
      </c>
      <c r="BD353" s="61"/>
      <c r="BE353" s="60">
        <f t="shared" si="67"/>
        <v>0</v>
      </c>
      <c r="BF353" s="44">
        <f t="shared" si="68"/>
        <v>0</v>
      </c>
    </row>
    <row r="354" spans="1:58" hidden="1" outlineLevel="1" x14ac:dyDescent="0.2">
      <c r="A354" s="33">
        <v>28</v>
      </c>
      <c r="B354" s="21"/>
      <c r="C354" s="21"/>
      <c r="D354" s="48"/>
      <c r="E354" s="21"/>
      <c r="F354" s="21"/>
      <c r="G354" s="21"/>
      <c r="H354" s="21"/>
      <c r="I354" s="21"/>
      <c r="J354" s="20"/>
      <c r="K354" s="22"/>
      <c r="L354" s="22"/>
      <c r="M354" s="22"/>
      <c r="N354" s="22"/>
      <c r="O354" s="22"/>
      <c r="P354" s="21"/>
      <c r="Q354" s="22"/>
      <c r="R354" s="22"/>
      <c r="S354" s="22"/>
      <c r="T354" s="22"/>
      <c r="U354" s="22"/>
      <c r="V354" s="22"/>
      <c r="W354" s="22"/>
      <c r="X354" s="48"/>
      <c r="Y354" s="23"/>
      <c r="Z354" s="59">
        <f t="shared" si="69"/>
        <v>0</v>
      </c>
      <c r="AA354" s="60">
        <f t="shared" si="70"/>
        <v>0</v>
      </c>
      <c r="AB354" s="60">
        <f t="shared" si="71"/>
        <v>0</v>
      </c>
      <c r="AC354" s="60">
        <f t="shared" si="72"/>
        <v>0</v>
      </c>
      <c r="AD354" s="60">
        <f>IF(D354&lt;=4,O354+((O354*(норми!$E$6))/100),O354+((O354*(норми!$E$7))/100))</f>
        <v>0</v>
      </c>
      <c r="AE354" s="113">
        <f>IFERROR(IF(P354&gt;0,0,ROUNDUP(норми!$F$4*G354,0)),"")</f>
        <v>0</v>
      </c>
      <c r="AF354" s="61"/>
      <c r="AG354" s="61"/>
      <c r="AH354" s="61"/>
      <c r="AI354" s="60">
        <f>IF(X354&gt;0,(X354*(норми!$J$4*F354)),0)</f>
        <v>0</v>
      </c>
      <c r="AJ354" s="60">
        <f>IF(V354="фах",норми!$K$4*F354,0)</f>
        <v>0</v>
      </c>
      <c r="AK354" s="60">
        <f>IF(V354="заг",норми!$L$4*F354,0)</f>
        <v>0</v>
      </c>
      <c r="AL354" s="60">
        <f>IF(W354="фах",норми!$M$4*F354,0)</f>
        <v>0</v>
      </c>
      <c r="AM354" s="60">
        <f>IF(W354="заг",норми!$N$4*F354,0)</f>
        <v>0</v>
      </c>
      <c r="AN354" s="60">
        <f>IF(T354&gt;0,G354*норми!$O$4,0)</f>
        <v>0</v>
      </c>
      <c r="AO354" s="60">
        <f>IF(U354&gt;0,G354*норми!$P$4,0)</f>
        <v>0</v>
      </c>
      <c r="AP354" s="60">
        <f>IF(U354="е.п.",ROUNDUP(G354*норми!$Q$4,0),0)</f>
        <v>0</v>
      </c>
      <c r="AQ354" s="60">
        <f>IF(U354="е.у.",ROUNDUP(G354*норми!$R$4,0),0)</f>
        <v>0</v>
      </c>
      <c r="AR354" s="113">
        <f>IF(R354="дп/др.(б)",ROUNDUP((F354*норми!$S$4)+(((норми!$S$10+норми!$S$11)*норми!$S$9)*F354),0),0)</f>
        <v>0</v>
      </c>
      <c r="AS354" s="60">
        <f>IF(S354="аб",ROUNDUP((норми!$T$4*G354)+(норми!$S$11*(норми!$T$9*F354)),0),0)</f>
        <v>0</v>
      </c>
      <c r="AT354" s="113">
        <f>IF(R354="дп/др.(м)",ROUNDUP((F354*норми!$U$4)+(((норми!$U$10+норми!$U$11)*норми!$U$9)*F354),0),0)</f>
        <v>0</v>
      </c>
      <c r="AU354" s="60">
        <f>IF(S354="ам",ROUNDUP((норми!$V$4*G354)+(норми!$U$11*(норми!$V$9*F354)),0),0)</f>
        <v>0</v>
      </c>
      <c r="AV354" s="43"/>
      <c r="AW354" s="60" t="str">
        <f t="shared" si="66"/>
        <v/>
      </c>
      <c r="AX354" s="43"/>
      <c r="AY354" s="60" t="str">
        <f>IF(P354&gt;0,IF(AX354="+",(норми!$X$4)*(P354*G354),""),"")</f>
        <v/>
      </c>
      <c r="AZ354" s="43"/>
      <c r="BA354" s="60" t="str">
        <f>IF(P354&gt;0,IF(AZ354="+",(норми!$X$4)*(P354*G354),""),"")</f>
        <v/>
      </c>
      <c r="BB354" s="43"/>
      <c r="BC354" s="60" t="str">
        <f>IF(P354&gt;0,IF(BB354="+",(норми!$Z$4)*(P354*F354),""),"")</f>
        <v/>
      </c>
      <c r="BD354" s="61"/>
      <c r="BE354" s="60">
        <f t="shared" si="67"/>
        <v>0</v>
      </c>
      <c r="BF354" s="44">
        <f t="shared" si="68"/>
        <v>0</v>
      </c>
    </row>
    <row r="355" spans="1:58" hidden="1" outlineLevel="1" x14ac:dyDescent="0.2">
      <c r="A355" s="33">
        <v>29</v>
      </c>
      <c r="B355" s="21"/>
      <c r="C355" s="21"/>
      <c r="D355" s="48"/>
      <c r="E355" s="21"/>
      <c r="F355" s="21"/>
      <c r="G355" s="21"/>
      <c r="H355" s="21"/>
      <c r="I355" s="21"/>
      <c r="J355" s="20"/>
      <c r="K355" s="22"/>
      <c r="L355" s="22"/>
      <c r="M355" s="22"/>
      <c r="N355" s="22"/>
      <c r="O355" s="22"/>
      <c r="P355" s="21"/>
      <c r="Q355" s="22"/>
      <c r="R355" s="22"/>
      <c r="S355" s="22"/>
      <c r="T355" s="22"/>
      <c r="U355" s="22"/>
      <c r="V355" s="22"/>
      <c r="W355" s="22"/>
      <c r="X355" s="48"/>
      <c r="Y355" s="23"/>
      <c r="Z355" s="59">
        <f t="shared" si="69"/>
        <v>0</v>
      </c>
      <c r="AA355" s="60">
        <f t="shared" si="70"/>
        <v>0</v>
      </c>
      <c r="AB355" s="60">
        <f t="shared" si="71"/>
        <v>0</v>
      </c>
      <c r="AC355" s="60">
        <f t="shared" si="72"/>
        <v>0</v>
      </c>
      <c r="AD355" s="60">
        <f>IF(D355&lt;=4,O355+((O355*(норми!$E$6))/100),O355+((O355*(норми!$E$7))/100))</f>
        <v>0</v>
      </c>
      <c r="AE355" s="113">
        <f>IFERROR(IF(P355&gt;0,0,ROUNDUP(норми!$F$4*G355,0)),"")</f>
        <v>0</v>
      </c>
      <c r="AF355" s="61"/>
      <c r="AG355" s="61"/>
      <c r="AH355" s="61"/>
      <c r="AI355" s="60">
        <f>IF(X355&gt;0,(X355*(норми!$J$4*F355)),0)</f>
        <v>0</v>
      </c>
      <c r="AJ355" s="60">
        <f>IF(V355="фах",норми!$K$4*F355,0)</f>
        <v>0</v>
      </c>
      <c r="AK355" s="60">
        <f>IF(V355="заг",норми!$L$4*F355,0)</f>
        <v>0</v>
      </c>
      <c r="AL355" s="60">
        <f>IF(W355="фах",норми!$M$4*F355,0)</f>
        <v>0</v>
      </c>
      <c r="AM355" s="60">
        <f>IF(W355="заг",норми!$N$4*F355,0)</f>
        <v>0</v>
      </c>
      <c r="AN355" s="60">
        <f>IF(T355&gt;0,G355*норми!$O$4,0)</f>
        <v>0</v>
      </c>
      <c r="AO355" s="60">
        <f>IF(U355&gt;0,G355*норми!$P$4,0)</f>
        <v>0</v>
      </c>
      <c r="AP355" s="60">
        <f>IF(U355="е.п.",ROUNDUP(G355*норми!$Q$4,0),0)</f>
        <v>0</v>
      </c>
      <c r="AQ355" s="60">
        <f>IF(U355="е.у.",ROUNDUP(G355*норми!$R$4,0),0)</f>
        <v>0</v>
      </c>
      <c r="AR355" s="113">
        <f>IF(R355="дп/др.(б)",ROUNDUP((F355*норми!$S$4)+(((норми!$S$10+норми!$S$11)*норми!$S$9)*F355),0),0)</f>
        <v>0</v>
      </c>
      <c r="AS355" s="60">
        <f>IF(S355="аб",ROUNDUP((норми!$T$4*G355)+(норми!$S$11*(норми!$T$9*F355)),0),0)</f>
        <v>0</v>
      </c>
      <c r="AT355" s="113">
        <f>IF(R355="дп/др.(м)",ROUNDUP((F355*норми!$U$4)+(((норми!$U$10+норми!$U$11)*норми!$U$9)*F355),0),0)</f>
        <v>0</v>
      </c>
      <c r="AU355" s="60">
        <f>IF(S355="ам",ROUNDUP((норми!$V$4*G355)+(норми!$U$11*(норми!$V$9*F355)),0),0)</f>
        <v>0</v>
      </c>
      <c r="AV355" s="43"/>
      <c r="AW355" s="60" t="str">
        <f t="shared" si="66"/>
        <v/>
      </c>
      <c r="AX355" s="43"/>
      <c r="AY355" s="60" t="str">
        <f>IF(P355&gt;0,IF(AX355="+",(норми!$X$4)*(P355*G355),""),"")</f>
        <v/>
      </c>
      <c r="AZ355" s="43"/>
      <c r="BA355" s="60" t="str">
        <f>IF(P355&gt;0,IF(AZ355="+",(норми!$X$4)*(P355*G355),""),"")</f>
        <v/>
      </c>
      <c r="BB355" s="43"/>
      <c r="BC355" s="60" t="str">
        <f>IF(P355&gt;0,IF(BB355="+",(норми!$Z$4)*(P355*F355),""),"")</f>
        <v/>
      </c>
      <c r="BD355" s="61"/>
      <c r="BE355" s="60">
        <f t="shared" si="67"/>
        <v>0</v>
      </c>
      <c r="BF355" s="44">
        <f t="shared" si="68"/>
        <v>0</v>
      </c>
    </row>
    <row r="356" spans="1:58" hidden="1" outlineLevel="1" x14ac:dyDescent="0.2">
      <c r="A356" s="33">
        <v>30</v>
      </c>
      <c r="B356" s="21"/>
      <c r="C356" s="21"/>
      <c r="D356" s="48"/>
      <c r="E356" s="21"/>
      <c r="F356" s="21"/>
      <c r="G356" s="21"/>
      <c r="H356" s="21"/>
      <c r="I356" s="21"/>
      <c r="J356" s="20"/>
      <c r="K356" s="22"/>
      <c r="L356" s="22"/>
      <c r="M356" s="22"/>
      <c r="N356" s="22"/>
      <c r="O356" s="22"/>
      <c r="P356" s="21"/>
      <c r="Q356" s="22"/>
      <c r="R356" s="22"/>
      <c r="S356" s="22"/>
      <c r="T356" s="22"/>
      <c r="U356" s="22"/>
      <c r="V356" s="22"/>
      <c r="W356" s="22"/>
      <c r="X356" s="48"/>
      <c r="Y356" s="23"/>
      <c r="Z356" s="59">
        <f t="shared" si="69"/>
        <v>0</v>
      </c>
      <c r="AA356" s="60">
        <f t="shared" si="70"/>
        <v>0</v>
      </c>
      <c r="AB356" s="60">
        <f t="shared" si="71"/>
        <v>0</v>
      </c>
      <c r="AC356" s="60">
        <f t="shared" si="72"/>
        <v>0</v>
      </c>
      <c r="AD356" s="60">
        <f>IF(D356&lt;=4,O356+((O356*(норми!$E$6))/100),O356+((O356*(норми!$E$7))/100))</f>
        <v>0</v>
      </c>
      <c r="AE356" s="113">
        <f>IFERROR(IF(P356&gt;0,0,ROUNDUP(норми!$F$4*G356,0)),"")</f>
        <v>0</v>
      </c>
      <c r="AF356" s="61"/>
      <c r="AG356" s="61"/>
      <c r="AH356" s="61"/>
      <c r="AI356" s="60">
        <f>IF(X356&gt;0,(X356*(норми!$J$4*F356)),0)</f>
        <v>0</v>
      </c>
      <c r="AJ356" s="60">
        <f>IF(V356="фах",норми!$K$4*F356,0)</f>
        <v>0</v>
      </c>
      <c r="AK356" s="60">
        <f>IF(V356="заг",норми!$L$4*F356,0)</f>
        <v>0</v>
      </c>
      <c r="AL356" s="60">
        <f>IF(W356="фах",норми!$M$4*F356,0)</f>
        <v>0</v>
      </c>
      <c r="AM356" s="60">
        <f>IF(W356="заг",норми!$N$4*F356,0)</f>
        <v>0</v>
      </c>
      <c r="AN356" s="60">
        <f>IF(T356&gt;0,G356*норми!$O$4,0)</f>
        <v>0</v>
      </c>
      <c r="AO356" s="60">
        <f>IF(U356&gt;0,G356*норми!$P$4,0)</f>
        <v>0</v>
      </c>
      <c r="AP356" s="60">
        <f>IF(U356="е.п.",ROUNDUP(G356*норми!$Q$4,0),0)</f>
        <v>0</v>
      </c>
      <c r="AQ356" s="60">
        <f>IF(U356="е.у.",ROUNDUP(G356*норми!$R$4,0),0)</f>
        <v>0</v>
      </c>
      <c r="AR356" s="113">
        <f>IF(R356="дп/др.(б)",ROUNDUP((F356*норми!$S$4)+(((норми!$S$10+норми!$S$11)*норми!$S$9)*F356),0),0)</f>
        <v>0</v>
      </c>
      <c r="AS356" s="60">
        <f>IF(S356="аб",ROUNDUP((норми!$T$4*G356)+(норми!$S$11*(норми!$T$9*F356)),0),0)</f>
        <v>0</v>
      </c>
      <c r="AT356" s="113">
        <f>IF(R356="дп/др.(м)",ROUNDUP((F356*норми!$U$4)+(((норми!$U$10+норми!$U$11)*норми!$U$9)*F356),0),0)</f>
        <v>0</v>
      </c>
      <c r="AU356" s="60">
        <f>IF(S356="ам",ROUNDUP((норми!$V$4*G356)+(норми!$U$11*(норми!$V$9*F356)),0),0)</f>
        <v>0</v>
      </c>
      <c r="AV356" s="43"/>
      <c r="AW356" s="60" t="str">
        <f t="shared" si="66"/>
        <v/>
      </c>
      <c r="AX356" s="43"/>
      <c r="AY356" s="60" t="str">
        <f>IF(P356&gt;0,IF(AX356="+",(норми!$X$4)*(P356*G356),""),"")</f>
        <v/>
      </c>
      <c r="AZ356" s="43"/>
      <c r="BA356" s="60" t="str">
        <f>IF(P356&gt;0,IF(AZ356="+",(норми!$X$4)*(P356*G356),""),"")</f>
        <v/>
      </c>
      <c r="BB356" s="43"/>
      <c r="BC356" s="60" t="str">
        <f>IF(P356&gt;0,IF(BB356="+",(норми!$Z$4)*(P356*F356),""),"")</f>
        <v/>
      </c>
      <c r="BD356" s="61"/>
      <c r="BE356" s="60">
        <f t="shared" si="67"/>
        <v>0</v>
      </c>
      <c r="BF356" s="44">
        <f t="shared" si="68"/>
        <v>0</v>
      </c>
    </row>
    <row r="357" spans="1:58" hidden="1" outlineLevel="1" x14ac:dyDescent="0.2">
      <c r="A357" s="33">
        <v>31</v>
      </c>
      <c r="B357" s="21"/>
      <c r="C357" s="21"/>
      <c r="D357" s="48"/>
      <c r="E357" s="21"/>
      <c r="F357" s="21"/>
      <c r="G357" s="21"/>
      <c r="H357" s="21"/>
      <c r="I357" s="21"/>
      <c r="J357" s="20"/>
      <c r="K357" s="22"/>
      <c r="L357" s="22"/>
      <c r="M357" s="22"/>
      <c r="N357" s="22"/>
      <c r="O357" s="22"/>
      <c r="P357" s="21"/>
      <c r="Q357" s="22"/>
      <c r="R357" s="22"/>
      <c r="S357" s="22"/>
      <c r="T357" s="22"/>
      <c r="U357" s="22"/>
      <c r="V357" s="22"/>
      <c r="W357" s="22"/>
      <c r="X357" s="48"/>
      <c r="Y357" s="23"/>
      <c r="Z357" s="59">
        <f t="shared" si="69"/>
        <v>0</v>
      </c>
      <c r="AA357" s="60">
        <f t="shared" si="70"/>
        <v>0</v>
      </c>
      <c r="AB357" s="60">
        <f t="shared" si="71"/>
        <v>0</v>
      </c>
      <c r="AC357" s="60">
        <f t="shared" si="72"/>
        <v>0</v>
      </c>
      <c r="AD357" s="60">
        <f>IF(D357&lt;=4,O357+((O357*(норми!$E$6))/100),O357+((O357*(норми!$E$7))/100))</f>
        <v>0</v>
      </c>
      <c r="AE357" s="113">
        <f>IFERROR(IF(P357&gt;0,0,ROUNDUP(норми!$F$4*G357,0)),"")</f>
        <v>0</v>
      </c>
      <c r="AF357" s="61"/>
      <c r="AG357" s="61"/>
      <c r="AH357" s="61"/>
      <c r="AI357" s="60">
        <f>IF(X357&gt;0,(X357*(норми!$J$4*F357)),0)</f>
        <v>0</v>
      </c>
      <c r="AJ357" s="60">
        <f>IF(V357="фах",норми!$K$4*F357,0)</f>
        <v>0</v>
      </c>
      <c r="AK357" s="60">
        <f>IF(V357="заг",норми!$L$4*F357,0)</f>
        <v>0</v>
      </c>
      <c r="AL357" s="60">
        <f>IF(W357="фах",норми!$M$4*F357,0)</f>
        <v>0</v>
      </c>
      <c r="AM357" s="60">
        <f>IF(W357="заг",норми!$N$4*F357,0)</f>
        <v>0</v>
      </c>
      <c r="AN357" s="60">
        <f>IF(T357&gt;0,G357*норми!$O$4,0)</f>
        <v>0</v>
      </c>
      <c r="AO357" s="60">
        <f>IF(U357&gt;0,G357*норми!$P$4,0)</f>
        <v>0</v>
      </c>
      <c r="AP357" s="60">
        <f>IF(U357="е.п.",ROUNDUP(G357*норми!$Q$4,0),0)</f>
        <v>0</v>
      </c>
      <c r="AQ357" s="60">
        <f>IF(U357="е.у.",ROUNDUP(G357*норми!$R$4,0),0)</f>
        <v>0</v>
      </c>
      <c r="AR357" s="113">
        <f>IF(R357="дп/др.(б)",ROUNDUP((F357*норми!$S$4)+(((норми!$S$10+норми!$S$11)*норми!$S$9)*F357),0),0)</f>
        <v>0</v>
      </c>
      <c r="AS357" s="60">
        <f>IF(S357="аб",ROUNDUP((норми!$T$4*G357)+(норми!$S$11*(норми!$T$9*F357)),0),0)</f>
        <v>0</v>
      </c>
      <c r="AT357" s="113">
        <f>IF(R357="дп/др.(м)",ROUNDUP((F357*норми!$U$4)+(((норми!$U$10+норми!$U$11)*норми!$U$9)*F357),0),0)</f>
        <v>0</v>
      </c>
      <c r="AU357" s="60">
        <f>IF(S357="ам",ROUNDUP((норми!$V$4*G357)+(норми!$U$11*(норми!$V$9*F357)),0),0)</f>
        <v>0</v>
      </c>
      <c r="AV357" s="43"/>
      <c r="AW357" s="60" t="str">
        <f t="shared" si="66"/>
        <v/>
      </c>
      <c r="AX357" s="43"/>
      <c r="AY357" s="60" t="str">
        <f>IF(P357&gt;0,IF(AX357="+",(норми!$X$4)*(P357*G357),""),"")</f>
        <v/>
      </c>
      <c r="AZ357" s="43"/>
      <c r="BA357" s="60" t="str">
        <f>IF(P357&gt;0,IF(AZ357="+",(норми!$X$4)*(P357*G357),""),"")</f>
        <v/>
      </c>
      <c r="BB357" s="43"/>
      <c r="BC357" s="60" t="str">
        <f>IF(P357&gt;0,IF(BB357="+",(норми!$Z$4)*(P357*F357),""),"")</f>
        <v/>
      </c>
      <c r="BD357" s="61"/>
      <c r="BE357" s="60">
        <f t="shared" si="67"/>
        <v>0</v>
      </c>
      <c r="BF357" s="44">
        <f t="shared" si="68"/>
        <v>0</v>
      </c>
    </row>
    <row r="358" spans="1:58" hidden="1" outlineLevel="1" x14ac:dyDescent="0.2">
      <c r="A358" s="33">
        <v>32</v>
      </c>
      <c r="B358" s="21"/>
      <c r="C358" s="21"/>
      <c r="D358" s="48"/>
      <c r="E358" s="21"/>
      <c r="F358" s="21"/>
      <c r="G358" s="21"/>
      <c r="H358" s="21"/>
      <c r="I358" s="21"/>
      <c r="J358" s="20"/>
      <c r="K358" s="22"/>
      <c r="L358" s="22"/>
      <c r="M358" s="22"/>
      <c r="N358" s="22"/>
      <c r="O358" s="22"/>
      <c r="P358" s="21"/>
      <c r="Q358" s="22"/>
      <c r="R358" s="22"/>
      <c r="S358" s="22"/>
      <c r="T358" s="22"/>
      <c r="U358" s="22"/>
      <c r="V358" s="22"/>
      <c r="W358" s="22"/>
      <c r="X358" s="48"/>
      <c r="Y358" s="23"/>
      <c r="Z358" s="59">
        <f t="shared" si="69"/>
        <v>0</v>
      </c>
      <c r="AA358" s="60">
        <f t="shared" si="70"/>
        <v>0</v>
      </c>
      <c r="AB358" s="60">
        <f t="shared" si="71"/>
        <v>0</v>
      </c>
      <c r="AC358" s="60">
        <f t="shared" si="72"/>
        <v>0</v>
      </c>
      <c r="AD358" s="60">
        <f>IF(D358&lt;=4,O358+((O358*(норми!$E$6))/100),O358+((O358*(норми!$E$7))/100))</f>
        <v>0</v>
      </c>
      <c r="AE358" s="113">
        <f>IFERROR(IF(P358&gt;0,0,ROUNDUP(норми!$F$4*G358,0)),"")</f>
        <v>0</v>
      </c>
      <c r="AF358" s="61"/>
      <c r="AG358" s="61"/>
      <c r="AH358" s="61"/>
      <c r="AI358" s="60">
        <f>IF(X358&gt;0,(X358*(норми!$J$4*F358)),0)</f>
        <v>0</v>
      </c>
      <c r="AJ358" s="60">
        <f>IF(V358="фах",норми!$K$4*F358,0)</f>
        <v>0</v>
      </c>
      <c r="AK358" s="60">
        <f>IF(V358="заг",норми!$L$4*F358,0)</f>
        <v>0</v>
      </c>
      <c r="AL358" s="60">
        <f>IF(W358="фах",норми!$M$4*F358,0)</f>
        <v>0</v>
      </c>
      <c r="AM358" s="60">
        <f>IF(W358="заг",норми!$N$4*F358,0)</f>
        <v>0</v>
      </c>
      <c r="AN358" s="60">
        <f>IF(T358&gt;0,G358*норми!$O$4,0)</f>
        <v>0</v>
      </c>
      <c r="AO358" s="60">
        <f>IF(U358&gt;0,G358*норми!$P$4,0)</f>
        <v>0</v>
      </c>
      <c r="AP358" s="60">
        <f>IF(U358="е.п.",ROUNDUP(G358*норми!$Q$4,0),0)</f>
        <v>0</v>
      </c>
      <c r="AQ358" s="60">
        <f>IF(U358="е.у.",ROUNDUP(G358*норми!$R$4,0),0)</f>
        <v>0</v>
      </c>
      <c r="AR358" s="113">
        <f>IF(R358="дп/др.(б)",ROUNDUP((F358*норми!$S$4)+(((норми!$S$10+норми!$S$11)*норми!$S$9)*F358),0),0)</f>
        <v>0</v>
      </c>
      <c r="AS358" s="60">
        <f>IF(S358="аб",ROUNDUP((норми!$T$4*G358)+(норми!$S$11*(норми!$T$9*F358)),0),0)</f>
        <v>0</v>
      </c>
      <c r="AT358" s="113">
        <f>IF(R358="дп/др.(м)",ROUNDUP((F358*норми!$U$4)+(((норми!$U$10+норми!$U$11)*норми!$U$9)*F358),0),0)</f>
        <v>0</v>
      </c>
      <c r="AU358" s="60">
        <f>IF(S358="ам",ROUNDUP((норми!$V$4*G358)+(норми!$U$11*(норми!$V$9*F358)),0),0)</f>
        <v>0</v>
      </c>
      <c r="AV358" s="43"/>
      <c r="AW358" s="60" t="str">
        <f t="shared" si="66"/>
        <v/>
      </c>
      <c r="AX358" s="43"/>
      <c r="AY358" s="60" t="str">
        <f>IF(P358&gt;0,IF(AX358="+",(норми!$X$4)*(P358*G358),""),"")</f>
        <v/>
      </c>
      <c r="AZ358" s="43"/>
      <c r="BA358" s="60" t="str">
        <f>IF(P358&gt;0,IF(AZ358="+",(норми!$X$4)*(P358*G358),""),"")</f>
        <v/>
      </c>
      <c r="BB358" s="43"/>
      <c r="BC358" s="60" t="str">
        <f>IF(P358&gt;0,IF(BB358="+",(норми!$Z$4)*(P358*F358),""),"")</f>
        <v/>
      </c>
      <c r="BD358" s="61"/>
      <c r="BE358" s="60">
        <f t="shared" si="67"/>
        <v>0</v>
      </c>
      <c r="BF358" s="44">
        <f t="shared" si="68"/>
        <v>0</v>
      </c>
    </row>
    <row r="359" spans="1:58" hidden="1" outlineLevel="1" x14ac:dyDescent="0.2">
      <c r="A359" s="33">
        <v>33</v>
      </c>
      <c r="B359" s="21"/>
      <c r="C359" s="21"/>
      <c r="D359" s="48"/>
      <c r="E359" s="21"/>
      <c r="F359" s="21"/>
      <c r="G359" s="21"/>
      <c r="H359" s="21"/>
      <c r="I359" s="21"/>
      <c r="J359" s="20"/>
      <c r="K359" s="22"/>
      <c r="L359" s="22"/>
      <c r="M359" s="22"/>
      <c r="N359" s="22"/>
      <c r="O359" s="22"/>
      <c r="P359" s="21"/>
      <c r="Q359" s="22"/>
      <c r="R359" s="22"/>
      <c r="S359" s="22"/>
      <c r="T359" s="22"/>
      <c r="U359" s="22"/>
      <c r="V359" s="22"/>
      <c r="W359" s="22"/>
      <c r="X359" s="48"/>
      <c r="Y359" s="23"/>
      <c r="Z359" s="59">
        <f t="shared" si="69"/>
        <v>0</v>
      </c>
      <c r="AA359" s="60">
        <f t="shared" si="70"/>
        <v>0</v>
      </c>
      <c r="AB359" s="60">
        <f t="shared" si="71"/>
        <v>0</v>
      </c>
      <c r="AC359" s="60">
        <f t="shared" si="72"/>
        <v>0</v>
      </c>
      <c r="AD359" s="60">
        <f>IF(D359&lt;=4,O359+((O359*(норми!$E$6))/100),O359+((O359*(норми!$E$7))/100))</f>
        <v>0</v>
      </c>
      <c r="AE359" s="113">
        <f>IFERROR(IF(P359&gt;0,0,ROUNDUP(норми!$F$4*G359,0)),"")</f>
        <v>0</v>
      </c>
      <c r="AF359" s="61"/>
      <c r="AG359" s="61"/>
      <c r="AH359" s="61"/>
      <c r="AI359" s="60">
        <f>IF(X359&gt;0,(X359*(норми!$J$4*F359)),0)</f>
        <v>0</v>
      </c>
      <c r="AJ359" s="60">
        <f>IF(V359="фах",норми!$K$4*F359,0)</f>
        <v>0</v>
      </c>
      <c r="AK359" s="60">
        <f>IF(V359="заг",норми!$L$4*F359,0)</f>
        <v>0</v>
      </c>
      <c r="AL359" s="60">
        <f>IF(W359="фах",норми!$M$4*F359,0)</f>
        <v>0</v>
      </c>
      <c r="AM359" s="60">
        <f>IF(W359="заг",норми!$N$4*F359,0)</f>
        <v>0</v>
      </c>
      <c r="AN359" s="60">
        <f>IF(T359&gt;0,G359*норми!$O$4,0)</f>
        <v>0</v>
      </c>
      <c r="AO359" s="60">
        <f>IF(U359&gt;0,G359*норми!$P$4,0)</f>
        <v>0</v>
      </c>
      <c r="AP359" s="60">
        <f>IF(U359="е.п.",ROUNDUP(G359*норми!$Q$4,0),0)</f>
        <v>0</v>
      </c>
      <c r="AQ359" s="60">
        <f>IF(U359="е.у.",ROUNDUP(G359*норми!$R$4,0),0)</f>
        <v>0</v>
      </c>
      <c r="AR359" s="113">
        <f>IF(R359="дп/др.(б)",ROUNDUP((F359*норми!$S$4)+(((норми!$S$10+норми!$S$11)*норми!$S$9)*F359),0),0)</f>
        <v>0</v>
      </c>
      <c r="AS359" s="60">
        <f>IF(S359="аб",ROUNDUP((норми!$T$4*G359)+(норми!$S$11*(норми!$T$9*F359)),0),0)</f>
        <v>0</v>
      </c>
      <c r="AT359" s="113">
        <f>IF(R359="дп/др.(м)",ROUNDUP((F359*норми!$U$4)+(((норми!$U$10+норми!$U$11)*норми!$U$9)*F359),0),0)</f>
        <v>0</v>
      </c>
      <c r="AU359" s="60">
        <f>IF(S359="ам",ROUNDUP((норми!$V$4*G359)+(норми!$U$11*(норми!$V$9*F359)),0),0)</f>
        <v>0</v>
      </c>
      <c r="AV359" s="43"/>
      <c r="AW359" s="60" t="str">
        <f t="shared" si="66"/>
        <v/>
      </c>
      <c r="AX359" s="43"/>
      <c r="AY359" s="60" t="str">
        <f>IF(P359&gt;0,IF(AX359="+",(норми!$X$4)*(P359*G359),""),"")</f>
        <v/>
      </c>
      <c r="AZ359" s="43"/>
      <c r="BA359" s="60" t="str">
        <f>IF(P359&gt;0,IF(AZ359="+",(норми!$X$4)*(P359*G359),""),"")</f>
        <v/>
      </c>
      <c r="BB359" s="43"/>
      <c r="BC359" s="60" t="str">
        <f>IF(P359&gt;0,IF(BB359="+",(норми!$Z$4)*(P359*F359),""),"")</f>
        <v/>
      </c>
      <c r="BD359" s="61"/>
      <c r="BE359" s="60">
        <f t="shared" ref="BE359:BE390" si="73">Y359</f>
        <v>0</v>
      </c>
      <c r="BF359" s="44">
        <f t="shared" ref="BF359:BF390" si="74">IFERROR(SUM(Z359:BE359),"")</f>
        <v>0</v>
      </c>
    </row>
    <row r="360" spans="1:58" hidden="1" outlineLevel="1" x14ac:dyDescent="0.2">
      <c r="A360" s="33">
        <v>34</v>
      </c>
      <c r="B360" s="21"/>
      <c r="C360" s="21"/>
      <c r="D360" s="48"/>
      <c r="E360" s="21"/>
      <c r="F360" s="21"/>
      <c r="G360" s="21"/>
      <c r="H360" s="21"/>
      <c r="I360" s="21"/>
      <c r="J360" s="20"/>
      <c r="K360" s="22"/>
      <c r="L360" s="22"/>
      <c r="M360" s="22"/>
      <c r="N360" s="22"/>
      <c r="O360" s="22"/>
      <c r="P360" s="21"/>
      <c r="Q360" s="22"/>
      <c r="R360" s="22"/>
      <c r="S360" s="22"/>
      <c r="T360" s="22"/>
      <c r="U360" s="22"/>
      <c r="V360" s="22"/>
      <c r="W360" s="22"/>
      <c r="X360" s="48"/>
      <c r="Y360" s="23"/>
      <c r="Z360" s="59">
        <f t="shared" si="69"/>
        <v>0</v>
      </c>
      <c r="AA360" s="60">
        <f t="shared" si="70"/>
        <v>0</v>
      </c>
      <c r="AB360" s="60">
        <f t="shared" si="71"/>
        <v>0</v>
      </c>
      <c r="AC360" s="60">
        <f t="shared" si="72"/>
        <v>0</v>
      </c>
      <c r="AD360" s="60">
        <f>IF(D360&lt;=4,O360+((O360*(норми!$E$6))/100),O360+((O360*(норми!$E$7))/100))</f>
        <v>0</v>
      </c>
      <c r="AE360" s="113">
        <f>IFERROR(IF(P360&gt;0,0,ROUNDUP(норми!$F$4*G360,0)),"")</f>
        <v>0</v>
      </c>
      <c r="AF360" s="61"/>
      <c r="AG360" s="61"/>
      <c r="AH360" s="61"/>
      <c r="AI360" s="60">
        <f>IF(X360&gt;0,(X360*(норми!$J$4*F360)),0)</f>
        <v>0</v>
      </c>
      <c r="AJ360" s="60">
        <f>IF(V360="фах",норми!$K$4*F360,0)</f>
        <v>0</v>
      </c>
      <c r="AK360" s="60">
        <f>IF(V360="заг",норми!$L$4*F360,0)</f>
        <v>0</v>
      </c>
      <c r="AL360" s="60">
        <f>IF(W360="фах",норми!$M$4*F360,0)</f>
        <v>0</v>
      </c>
      <c r="AM360" s="60">
        <f>IF(W360="заг",норми!$N$4*F360,0)</f>
        <v>0</v>
      </c>
      <c r="AN360" s="60">
        <f>IF(T360&gt;0,G360*норми!$O$4,0)</f>
        <v>0</v>
      </c>
      <c r="AO360" s="60">
        <f>IF(U360&gt;0,G360*норми!$P$4,0)</f>
        <v>0</v>
      </c>
      <c r="AP360" s="60">
        <f>IF(U360="е.п.",ROUNDUP(G360*норми!$Q$4,0),0)</f>
        <v>0</v>
      </c>
      <c r="AQ360" s="60">
        <f>IF(U360="е.у.",ROUNDUP(G360*норми!$R$4,0),0)</f>
        <v>0</v>
      </c>
      <c r="AR360" s="113">
        <f>IF(R360="дп/др.(б)",ROUNDUP((F360*норми!$S$4)+(((норми!$S$10+норми!$S$11)*норми!$S$9)*F360),0),0)</f>
        <v>0</v>
      </c>
      <c r="AS360" s="60">
        <f>IF(S360="аб",ROUNDUP((норми!$T$4*G360)+(норми!$S$11*(норми!$T$9*F360)),0),0)</f>
        <v>0</v>
      </c>
      <c r="AT360" s="113">
        <f>IF(R360="дп/др.(м)",ROUNDUP((F360*норми!$U$4)+(((норми!$U$10+норми!$U$11)*норми!$U$9)*F360),0),0)</f>
        <v>0</v>
      </c>
      <c r="AU360" s="60">
        <f>IF(S360="ам",ROUNDUP((норми!$V$4*G360)+(норми!$U$11*(норми!$V$9*F360)),0),0)</f>
        <v>0</v>
      </c>
      <c r="AV360" s="43"/>
      <c r="AW360" s="60" t="str">
        <f t="shared" si="66"/>
        <v/>
      </c>
      <c r="AX360" s="43"/>
      <c r="AY360" s="60" t="str">
        <f>IF(P360&gt;0,IF(AX360="+",(норми!$X$4)*(P360*G360),""),"")</f>
        <v/>
      </c>
      <c r="AZ360" s="43"/>
      <c r="BA360" s="60" t="str">
        <f>IF(P360&gt;0,IF(AZ360="+",(норми!$X$4)*(P360*G360),""),"")</f>
        <v/>
      </c>
      <c r="BB360" s="43"/>
      <c r="BC360" s="60" t="str">
        <f>IF(P360&gt;0,IF(BB360="+",(норми!$Z$4)*(P360*F360),""),"")</f>
        <v/>
      </c>
      <c r="BD360" s="61"/>
      <c r="BE360" s="60">
        <f t="shared" si="73"/>
        <v>0</v>
      </c>
      <c r="BF360" s="44">
        <f t="shared" si="74"/>
        <v>0</v>
      </c>
    </row>
    <row r="361" spans="1:58" hidden="1" outlineLevel="1" x14ac:dyDescent="0.2">
      <c r="A361" s="33">
        <v>35</v>
      </c>
      <c r="B361" s="21"/>
      <c r="C361" s="21"/>
      <c r="D361" s="48"/>
      <c r="E361" s="21"/>
      <c r="F361" s="21"/>
      <c r="G361" s="21"/>
      <c r="H361" s="21"/>
      <c r="I361" s="21"/>
      <c r="J361" s="20"/>
      <c r="K361" s="22"/>
      <c r="L361" s="22"/>
      <c r="M361" s="22"/>
      <c r="N361" s="22"/>
      <c r="O361" s="22"/>
      <c r="P361" s="21"/>
      <c r="Q361" s="22"/>
      <c r="R361" s="22"/>
      <c r="S361" s="22"/>
      <c r="T361" s="22"/>
      <c r="U361" s="22"/>
      <c r="V361" s="22"/>
      <c r="W361" s="22"/>
      <c r="X361" s="48"/>
      <c r="Y361" s="23"/>
      <c r="Z361" s="59">
        <f t="shared" si="69"/>
        <v>0</v>
      </c>
      <c r="AA361" s="60">
        <f t="shared" si="70"/>
        <v>0</v>
      </c>
      <c r="AB361" s="60">
        <f t="shared" si="71"/>
        <v>0</v>
      </c>
      <c r="AC361" s="60">
        <f t="shared" si="72"/>
        <v>0</v>
      </c>
      <c r="AD361" s="60">
        <f>IF(D361&lt;=4,O361+((O361*(норми!$E$6))/100),O361+((O361*(норми!$E$7))/100))</f>
        <v>0</v>
      </c>
      <c r="AE361" s="113">
        <f>IFERROR(IF(P361&gt;0,0,ROUNDUP(норми!$F$4*G361,0)),"")</f>
        <v>0</v>
      </c>
      <c r="AF361" s="61"/>
      <c r="AG361" s="61"/>
      <c r="AH361" s="61"/>
      <c r="AI361" s="60">
        <f>IF(X361&gt;0,(X361*(норми!$J$4*F361)),0)</f>
        <v>0</v>
      </c>
      <c r="AJ361" s="60">
        <f>IF(V361="фах",норми!$K$4*F361,0)</f>
        <v>0</v>
      </c>
      <c r="AK361" s="60">
        <f>IF(V361="заг",норми!$L$4*F361,0)</f>
        <v>0</v>
      </c>
      <c r="AL361" s="60">
        <f>IF(W361="фах",норми!$M$4*F361,0)</f>
        <v>0</v>
      </c>
      <c r="AM361" s="60">
        <f>IF(W361="заг",норми!$N$4*F361,0)</f>
        <v>0</v>
      </c>
      <c r="AN361" s="60">
        <f>IF(T361&gt;0,G361*норми!$O$4,0)</f>
        <v>0</v>
      </c>
      <c r="AO361" s="60">
        <f>IF(U361&gt;0,G361*норми!$P$4,0)</f>
        <v>0</v>
      </c>
      <c r="AP361" s="60">
        <f>IF(U361="е.п.",ROUNDUP(G361*норми!$Q$4,0),0)</f>
        <v>0</v>
      </c>
      <c r="AQ361" s="60">
        <f>IF(U361="е.у.",ROUNDUP(G361*норми!$R$4,0),0)</f>
        <v>0</v>
      </c>
      <c r="AR361" s="113">
        <f>IF(R361="дп/др.(б)",ROUNDUP((F361*норми!$S$4)+(((норми!$S$10+норми!$S$11)*норми!$S$9)*F361),0),0)</f>
        <v>0</v>
      </c>
      <c r="AS361" s="60">
        <f>IF(S361="аб",ROUNDUP((норми!$T$4*G361)+(норми!$S$11*(норми!$T$9*F361)),0),0)</f>
        <v>0</v>
      </c>
      <c r="AT361" s="113">
        <f>IF(R361="дп/др.(м)",ROUNDUP((F361*норми!$U$4)+(((норми!$U$10+норми!$U$11)*норми!$U$9)*F361),0),0)</f>
        <v>0</v>
      </c>
      <c r="AU361" s="60">
        <f>IF(S361="ам",ROUNDUP((норми!$V$4*G361)+(норми!$U$11*(норми!$V$9*F361)),0),0)</f>
        <v>0</v>
      </c>
      <c r="AV361" s="43"/>
      <c r="AW361" s="60" t="str">
        <f t="shared" si="66"/>
        <v/>
      </c>
      <c r="AX361" s="43"/>
      <c r="AY361" s="60" t="str">
        <f>IF(P361&gt;0,IF(AX361="+",(норми!$X$4)*(P361*G361),""),"")</f>
        <v/>
      </c>
      <c r="AZ361" s="43"/>
      <c r="BA361" s="60" t="str">
        <f>IF(P361&gt;0,IF(AZ361="+",(норми!$X$4)*(P361*G361),""),"")</f>
        <v/>
      </c>
      <c r="BB361" s="43"/>
      <c r="BC361" s="60" t="str">
        <f>IF(P361&gt;0,IF(BB361="+",(норми!$Z$4)*(P361*F361),""),"")</f>
        <v/>
      </c>
      <c r="BD361" s="61"/>
      <c r="BE361" s="60">
        <f t="shared" si="73"/>
        <v>0</v>
      </c>
      <c r="BF361" s="44">
        <f t="shared" si="74"/>
        <v>0</v>
      </c>
    </row>
    <row r="362" spans="1:58" hidden="1" outlineLevel="1" x14ac:dyDescent="0.2">
      <c r="A362" s="33">
        <v>36</v>
      </c>
      <c r="B362" s="21"/>
      <c r="C362" s="21"/>
      <c r="D362" s="48"/>
      <c r="E362" s="21"/>
      <c r="F362" s="21"/>
      <c r="G362" s="21"/>
      <c r="H362" s="21"/>
      <c r="I362" s="21"/>
      <c r="J362" s="20"/>
      <c r="K362" s="22"/>
      <c r="L362" s="22"/>
      <c r="M362" s="22"/>
      <c r="N362" s="22"/>
      <c r="O362" s="22"/>
      <c r="P362" s="21"/>
      <c r="Q362" s="22"/>
      <c r="R362" s="22"/>
      <c r="S362" s="22"/>
      <c r="T362" s="22"/>
      <c r="U362" s="22"/>
      <c r="V362" s="22"/>
      <c r="W362" s="22"/>
      <c r="X362" s="48"/>
      <c r="Y362" s="23"/>
      <c r="Z362" s="59">
        <f t="shared" si="69"/>
        <v>0</v>
      </c>
      <c r="AA362" s="60">
        <f t="shared" si="70"/>
        <v>0</v>
      </c>
      <c r="AB362" s="60">
        <f t="shared" si="71"/>
        <v>0</v>
      </c>
      <c r="AC362" s="60">
        <f t="shared" si="72"/>
        <v>0</v>
      </c>
      <c r="AD362" s="60">
        <f>IF(D362&lt;=4,O362+((O362*(норми!$E$6))/100),O362+((O362*(норми!$E$7))/100))</f>
        <v>0</v>
      </c>
      <c r="AE362" s="113">
        <f>IFERROR(IF(P362&gt;0,0,ROUNDUP(норми!$F$4*G362,0)),"")</f>
        <v>0</v>
      </c>
      <c r="AF362" s="61"/>
      <c r="AG362" s="61"/>
      <c r="AH362" s="61"/>
      <c r="AI362" s="60">
        <f>IF(X362&gt;0,(X362*(норми!$J$4*F362)),0)</f>
        <v>0</v>
      </c>
      <c r="AJ362" s="60">
        <f>IF(V362="фах",норми!$K$4*F362,0)</f>
        <v>0</v>
      </c>
      <c r="AK362" s="60">
        <f>IF(V362="заг",норми!$L$4*F362,0)</f>
        <v>0</v>
      </c>
      <c r="AL362" s="60">
        <f>IF(W362="фах",норми!$M$4*F362,0)</f>
        <v>0</v>
      </c>
      <c r="AM362" s="60">
        <f>IF(W362="заг",норми!$N$4*F362,0)</f>
        <v>0</v>
      </c>
      <c r="AN362" s="60">
        <f>IF(T362&gt;0,G362*норми!$O$4,0)</f>
        <v>0</v>
      </c>
      <c r="AO362" s="60">
        <f>IF(U362&gt;0,G362*норми!$P$4,0)</f>
        <v>0</v>
      </c>
      <c r="AP362" s="60">
        <f>IF(U362="е.п.",ROUNDUP(G362*норми!$Q$4,0),0)</f>
        <v>0</v>
      </c>
      <c r="AQ362" s="60">
        <f>IF(U362="е.у.",ROUNDUP(G362*норми!$R$4,0),0)</f>
        <v>0</v>
      </c>
      <c r="AR362" s="113">
        <f>IF(R362="дп/др.(б)",ROUNDUP((F362*норми!$S$4)+(((норми!$S$10+норми!$S$11)*норми!$S$9)*F362),0),0)</f>
        <v>0</v>
      </c>
      <c r="AS362" s="60">
        <f>IF(S362="аб",ROUNDUP((норми!$T$4*G362)+(норми!$S$11*(норми!$T$9*F362)),0),0)</f>
        <v>0</v>
      </c>
      <c r="AT362" s="113">
        <f>IF(R362="дп/др.(м)",ROUNDUP((F362*норми!$U$4)+(((норми!$U$10+норми!$U$11)*норми!$U$9)*F362),0),0)</f>
        <v>0</v>
      </c>
      <c r="AU362" s="60">
        <f>IF(S362="ам",ROUNDUP((норми!$V$4*G362)+(норми!$U$11*(норми!$V$9*F362)),0),0)</f>
        <v>0</v>
      </c>
      <c r="AV362" s="43"/>
      <c r="AW362" s="60" t="str">
        <f t="shared" si="66"/>
        <v/>
      </c>
      <c r="AX362" s="43"/>
      <c r="AY362" s="60" t="str">
        <f>IF(P362&gt;0,IF(AX362="+",(норми!$X$4)*(P362*G362),""),"")</f>
        <v/>
      </c>
      <c r="AZ362" s="43"/>
      <c r="BA362" s="60" t="str">
        <f>IF(P362&gt;0,IF(AZ362="+",(норми!$X$4)*(P362*G362),""),"")</f>
        <v/>
      </c>
      <c r="BB362" s="43"/>
      <c r="BC362" s="60" t="str">
        <f>IF(P362&gt;0,IF(BB362="+",(норми!$Z$4)*(P362*F362),""),"")</f>
        <v/>
      </c>
      <c r="BD362" s="61"/>
      <c r="BE362" s="60">
        <f t="shared" si="73"/>
        <v>0</v>
      </c>
      <c r="BF362" s="44">
        <f t="shared" si="74"/>
        <v>0</v>
      </c>
    </row>
    <row r="363" spans="1:58" hidden="1" outlineLevel="1" x14ac:dyDescent="0.2">
      <c r="A363" s="33">
        <v>37</v>
      </c>
      <c r="B363" s="21"/>
      <c r="C363" s="21"/>
      <c r="D363" s="48"/>
      <c r="E363" s="21"/>
      <c r="F363" s="21"/>
      <c r="G363" s="21"/>
      <c r="H363" s="21"/>
      <c r="I363" s="21"/>
      <c r="J363" s="20"/>
      <c r="K363" s="22"/>
      <c r="L363" s="22"/>
      <c r="M363" s="22"/>
      <c r="N363" s="22"/>
      <c r="O363" s="22"/>
      <c r="P363" s="21"/>
      <c r="Q363" s="22"/>
      <c r="R363" s="22"/>
      <c r="S363" s="22"/>
      <c r="T363" s="22"/>
      <c r="U363" s="22"/>
      <c r="V363" s="22"/>
      <c r="W363" s="22"/>
      <c r="X363" s="48"/>
      <c r="Y363" s="23"/>
      <c r="Z363" s="59">
        <f t="shared" si="69"/>
        <v>0</v>
      </c>
      <c r="AA363" s="60">
        <f t="shared" si="70"/>
        <v>0</v>
      </c>
      <c r="AB363" s="60">
        <f t="shared" si="71"/>
        <v>0</v>
      </c>
      <c r="AC363" s="60">
        <f t="shared" si="72"/>
        <v>0</v>
      </c>
      <c r="AD363" s="60">
        <f>IF(D363&lt;=4,O363+((O363*(норми!$E$6))/100),O363+((O363*(норми!$E$7))/100))</f>
        <v>0</v>
      </c>
      <c r="AE363" s="113">
        <f>IFERROR(IF(P363&gt;0,0,ROUNDUP(норми!$F$4*G363,0)),"")</f>
        <v>0</v>
      </c>
      <c r="AF363" s="61"/>
      <c r="AG363" s="61"/>
      <c r="AH363" s="61"/>
      <c r="AI363" s="60">
        <f>IF(X363&gt;0,(X363*(норми!$J$4*F363)),0)</f>
        <v>0</v>
      </c>
      <c r="AJ363" s="60">
        <f>IF(V363="фах",норми!$K$4*F363,0)</f>
        <v>0</v>
      </c>
      <c r="AK363" s="60">
        <f>IF(V363="заг",норми!$L$4*F363,0)</f>
        <v>0</v>
      </c>
      <c r="AL363" s="60">
        <f>IF(W363="фах",норми!$M$4*F363,0)</f>
        <v>0</v>
      </c>
      <c r="AM363" s="60">
        <f>IF(W363="заг",норми!$N$4*F363,0)</f>
        <v>0</v>
      </c>
      <c r="AN363" s="60">
        <f>IF(T363&gt;0,G363*норми!$O$4,0)</f>
        <v>0</v>
      </c>
      <c r="AO363" s="60">
        <f>IF(U363&gt;0,G363*норми!$P$4,0)</f>
        <v>0</v>
      </c>
      <c r="AP363" s="60">
        <f>IF(U363="е.п.",ROUNDUP(G363*норми!$Q$4,0),0)</f>
        <v>0</v>
      </c>
      <c r="AQ363" s="60">
        <f>IF(U363="е.у.",ROUNDUP(G363*норми!$R$4,0),0)</f>
        <v>0</v>
      </c>
      <c r="AR363" s="113">
        <f>IF(R363="дп/др.(б)",ROUNDUP((F363*норми!$S$4)+(((норми!$S$10+норми!$S$11)*норми!$S$9)*F363),0),0)</f>
        <v>0</v>
      </c>
      <c r="AS363" s="60">
        <f>IF(S363="аб",ROUNDUP((норми!$T$4*G363)+(норми!$S$11*(норми!$T$9*F363)),0),0)</f>
        <v>0</v>
      </c>
      <c r="AT363" s="113">
        <f>IF(R363="дп/др.(м)",ROUNDUP((F363*норми!$U$4)+(((норми!$U$10+норми!$U$11)*норми!$U$9)*F363),0),0)</f>
        <v>0</v>
      </c>
      <c r="AU363" s="60">
        <f>IF(S363="ам",ROUNDUP((норми!$V$4*G363)+(норми!$U$11*(норми!$V$9*F363)),0),0)</f>
        <v>0</v>
      </c>
      <c r="AV363" s="43"/>
      <c r="AW363" s="60" t="str">
        <f t="shared" si="66"/>
        <v/>
      </c>
      <c r="AX363" s="43"/>
      <c r="AY363" s="60" t="str">
        <f>IF(P363&gt;0,IF(AX363="+",(норми!$X$4)*(P363*G363),""),"")</f>
        <v/>
      </c>
      <c r="AZ363" s="43"/>
      <c r="BA363" s="60" t="str">
        <f>IF(P363&gt;0,IF(AZ363="+",(норми!$X$4)*(P363*G363),""),"")</f>
        <v/>
      </c>
      <c r="BB363" s="43"/>
      <c r="BC363" s="60" t="str">
        <f>IF(P363&gt;0,IF(BB363="+",(норми!$Z$4)*(P363*F363),""),"")</f>
        <v/>
      </c>
      <c r="BD363" s="61"/>
      <c r="BE363" s="60">
        <f t="shared" si="73"/>
        <v>0</v>
      </c>
      <c r="BF363" s="44">
        <f t="shared" si="74"/>
        <v>0</v>
      </c>
    </row>
    <row r="364" spans="1:58" hidden="1" outlineLevel="1" x14ac:dyDescent="0.2">
      <c r="A364" s="33">
        <v>38</v>
      </c>
      <c r="B364" s="21"/>
      <c r="C364" s="21"/>
      <c r="D364" s="48"/>
      <c r="E364" s="21"/>
      <c r="F364" s="21"/>
      <c r="G364" s="21"/>
      <c r="H364" s="21"/>
      <c r="I364" s="21"/>
      <c r="J364" s="20"/>
      <c r="K364" s="22"/>
      <c r="L364" s="22"/>
      <c r="M364" s="22"/>
      <c r="N364" s="22"/>
      <c r="O364" s="22"/>
      <c r="P364" s="21"/>
      <c r="Q364" s="22"/>
      <c r="R364" s="22"/>
      <c r="S364" s="22"/>
      <c r="T364" s="22"/>
      <c r="U364" s="22"/>
      <c r="V364" s="22"/>
      <c r="W364" s="22"/>
      <c r="X364" s="48"/>
      <c r="Y364" s="23"/>
      <c r="Z364" s="59">
        <f t="shared" si="69"/>
        <v>0</v>
      </c>
      <c r="AA364" s="60">
        <f t="shared" si="70"/>
        <v>0</v>
      </c>
      <c r="AB364" s="60">
        <f t="shared" si="71"/>
        <v>0</v>
      </c>
      <c r="AC364" s="60">
        <f t="shared" si="72"/>
        <v>0</v>
      </c>
      <c r="AD364" s="60">
        <f>IF(D364&lt;=4,O364+((O364*(норми!$E$6))/100),O364+((O364*(норми!$E$7))/100))</f>
        <v>0</v>
      </c>
      <c r="AE364" s="113">
        <f>IFERROR(IF(P364&gt;0,0,ROUNDUP(норми!$F$4*G364,0)),"")</f>
        <v>0</v>
      </c>
      <c r="AF364" s="61"/>
      <c r="AG364" s="61"/>
      <c r="AH364" s="61"/>
      <c r="AI364" s="60">
        <f>IF(X364&gt;0,(X364*(норми!$J$4*F364)),0)</f>
        <v>0</v>
      </c>
      <c r="AJ364" s="60">
        <f>IF(V364="фах",норми!$K$4*F364,0)</f>
        <v>0</v>
      </c>
      <c r="AK364" s="60">
        <f>IF(V364="заг",норми!$L$4*F364,0)</f>
        <v>0</v>
      </c>
      <c r="AL364" s="60">
        <f>IF(W364="фах",норми!$M$4*F364,0)</f>
        <v>0</v>
      </c>
      <c r="AM364" s="60">
        <f>IF(W364="заг",норми!$N$4*F364,0)</f>
        <v>0</v>
      </c>
      <c r="AN364" s="60">
        <f>IF(T364&gt;0,G364*норми!$O$4,0)</f>
        <v>0</v>
      </c>
      <c r="AO364" s="60">
        <f>IF(U364&gt;0,G364*норми!$P$4,0)</f>
        <v>0</v>
      </c>
      <c r="AP364" s="60">
        <f>IF(U364="е.п.",ROUNDUP(G364*норми!$Q$4,0),0)</f>
        <v>0</v>
      </c>
      <c r="AQ364" s="60">
        <f>IF(U364="е.у.",ROUNDUP(G364*норми!$R$4,0),0)</f>
        <v>0</v>
      </c>
      <c r="AR364" s="113">
        <f>IF(R364="дп/др.(б)",ROUNDUP((F364*норми!$S$4)+(((норми!$S$10+норми!$S$11)*норми!$S$9)*F364),0),0)</f>
        <v>0</v>
      </c>
      <c r="AS364" s="60">
        <f>IF(S364="аб",ROUNDUP((норми!$T$4*G364)+(норми!$S$11*(норми!$T$9*F364)),0),0)</f>
        <v>0</v>
      </c>
      <c r="AT364" s="113">
        <f>IF(R364="дп/др.(м)",ROUNDUP((F364*норми!$U$4)+(((норми!$U$10+норми!$U$11)*норми!$U$9)*F364),0),0)</f>
        <v>0</v>
      </c>
      <c r="AU364" s="60">
        <f>IF(S364="ам",ROUNDUP((норми!$V$4*G364)+(норми!$U$11*(норми!$V$9*F364)),0),0)</f>
        <v>0</v>
      </c>
      <c r="AV364" s="43"/>
      <c r="AW364" s="60" t="str">
        <f t="shared" si="66"/>
        <v/>
      </c>
      <c r="AX364" s="43"/>
      <c r="AY364" s="60" t="str">
        <f>IF(P364&gt;0,IF(AX364="+",(норми!$X$4)*(P364*G364),""),"")</f>
        <v/>
      </c>
      <c r="AZ364" s="43"/>
      <c r="BA364" s="60" t="str">
        <f>IF(P364&gt;0,IF(AZ364="+",(норми!$X$4)*(P364*G364),""),"")</f>
        <v/>
      </c>
      <c r="BB364" s="43"/>
      <c r="BC364" s="60" t="str">
        <f>IF(P364&gt;0,IF(BB364="+",(норми!$Z$4)*(P364*F364),""),"")</f>
        <v/>
      </c>
      <c r="BD364" s="61"/>
      <c r="BE364" s="60">
        <f t="shared" si="73"/>
        <v>0</v>
      </c>
      <c r="BF364" s="44">
        <f t="shared" si="74"/>
        <v>0</v>
      </c>
    </row>
    <row r="365" spans="1:58" hidden="1" outlineLevel="1" x14ac:dyDescent="0.2">
      <c r="A365" s="33">
        <v>39</v>
      </c>
      <c r="B365" s="21"/>
      <c r="C365" s="21"/>
      <c r="D365" s="48"/>
      <c r="E365" s="21"/>
      <c r="F365" s="21"/>
      <c r="G365" s="21"/>
      <c r="H365" s="21"/>
      <c r="I365" s="21"/>
      <c r="J365" s="20"/>
      <c r="K365" s="22"/>
      <c r="L365" s="22"/>
      <c r="M365" s="22"/>
      <c r="N365" s="22"/>
      <c r="O365" s="22"/>
      <c r="P365" s="21"/>
      <c r="Q365" s="22"/>
      <c r="R365" s="22"/>
      <c r="S365" s="22"/>
      <c r="T365" s="22"/>
      <c r="U365" s="22"/>
      <c r="V365" s="22"/>
      <c r="W365" s="22"/>
      <c r="X365" s="48"/>
      <c r="Y365" s="23"/>
      <c r="Z365" s="59">
        <f t="shared" si="69"/>
        <v>0</v>
      </c>
      <c r="AA365" s="60">
        <f t="shared" si="70"/>
        <v>0</v>
      </c>
      <c r="AB365" s="60">
        <f t="shared" si="71"/>
        <v>0</v>
      </c>
      <c r="AC365" s="60">
        <f t="shared" si="72"/>
        <v>0</v>
      </c>
      <c r="AD365" s="60">
        <f>IF(D365&lt;=4,O365+((O365*(норми!$E$6))/100),O365+((O365*(норми!$E$7))/100))</f>
        <v>0</v>
      </c>
      <c r="AE365" s="113">
        <f>IFERROR(IF(P365&gt;0,0,ROUNDUP(норми!$F$4*G365,0)),"")</f>
        <v>0</v>
      </c>
      <c r="AF365" s="61"/>
      <c r="AG365" s="61"/>
      <c r="AH365" s="61"/>
      <c r="AI365" s="60">
        <f>IF(X365&gt;0,(X365*(норми!$J$4*F365)),0)</f>
        <v>0</v>
      </c>
      <c r="AJ365" s="60">
        <f>IF(V365="фах",норми!$K$4*F365,0)</f>
        <v>0</v>
      </c>
      <c r="AK365" s="60">
        <f>IF(V365="заг",норми!$L$4*F365,0)</f>
        <v>0</v>
      </c>
      <c r="AL365" s="60">
        <f>IF(W365="фах",норми!$M$4*F365,0)</f>
        <v>0</v>
      </c>
      <c r="AM365" s="60">
        <f>IF(W365="заг",норми!$N$4*F365,0)</f>
        <v>0</v>
      </c>
      <c r="AN365" s="60">
        <f>IF(T365&gt;0,G365*норми!$O$4,0)</f>
        <v>0</v>
      </c>
      <c r="AO365" s="60">
        <f>IF(U365&gt;0,G365*норми!$P$4,0)</f>
        <v>0</v>
      </c>
      <c r="AP365" s="60">
        <f>IF(U365="е.п.",ROUNDUP(G365*норми!$Q$4,0),0)</f>
        <v>0</v>
      </c>
      <c r="AQ365" s="60">
        <f>IF(U365="е.у.",ROUNDUP(G365*норми!$R$4,0),0)</f>
        <v>0</v>
      </c>
      <c r="AR365" s="113">
        <f>IF(R365="дп/др.(б)",ROUNDUP((F365*норми!$S$4)+(((норми!$S$10+норми!$S$11)*норми!$S$9)*F365),0),0)</f>
        <v>0</v>
      </c>
      <c r="AS365" s="60">
        <f>IF(S365="аб",ROUNDUP((норми!$T$4*G365)+(норми!$S$11*(норми!$T$9*F365)),0),0)</f>
        <v>0</v>
      </c>
      <c r="AT365" s="113">
        <f>IF(R365="дп/др.(м)",ROUNDUP((F365*норми!$U$4)+(((норми!$U$10+норми!$U$11)*норми!$U$9)*F365),0),0)</f>
        <v>0</v>
      </c>
      <c r="AU365" s="60">
        <f>IF(S365="ам",ROUNDUP((норми!$V$4*G365)+(норми!$U$11*(норми!$V$9*F365)),0),0)</f>
        <v>0</v>
      </c>
      <c r="AV365" s="43"/>
      <c r="AW365" s="60" t="str">
        <f t="shared" si="66"/>
        <v/>
      </c>
      <c r="AX365" s="43"/>
      <c r="AY365" s="60" t="str">
        <f>IF(P365&gt;0,IF(AX365="+",(норми!$X$4)*(P365*G365),""),"")</f>
        <v/>
      </c>
      <c r="AZ365" s="43"/>
      <c r="BA365" s="60" t="str">
        <f>IF(P365&gt;0,IF(AZ365="+",(норми!$X$4)*(P365*G365),""),"")</f>
        <v/>
      </c>
      <c r="BB365" s="43"/>
      <c r="BC365" s="60" t="str">
        <f>IF(P365&gt;0,IF(BB365="+",(норми!$Z$4)*(P365*F365),""),"")</f>
        <v/>
      </c>
      <c r="BD365" s="61"/>
      <c r="BE365" s="60">
        <f t="shared" si="73"/>
        <v>0</v>
      </c>
      <c r="BF365" s="44">
        <f t="shared" si="74"/>
        <v>0</v>
      </c>
    </row>
    <row r="366" spans="1:58" hidden="1" outlineLevel="1" x14ac:dyDescent="0.2">
      <c r="A366" s="33">
        <v>40</v>
      </c>
      <c r="B366" s="21"/>
      <c r="C366" s="21"/>
      <c r="D366" s="48"/>
      <c r="E366" s="21"/>
      <c r="F366" s="21"/>
      <c r="G366" s="21"/>
      <c r="H366" s="21"/>
      <c r="I366" s="21"/>
      <c r="J366" s="20"/>
      <c r="K366" s="22"/>
      <c r="L366" s="22"/>
      <c r="M366" s="22"/>
      <c r="N366" s="22"/>
      <c r="O366" s="22"/>
      <c r="P366" s="21"/>
      <c r="Q366" s="22"/>
      <c r="R366" s="22"/>
      <c r="S366" s="22"/>
      <c r="T366" s="22"/>
      <c r="U366" s="22"/>
      <c r="V366" s="22"/>
      <c r="W366" s="22"/>
      <c r="X366" s="48"/>
      <c r="Y366" s="23"/>
      <c r="Z366" s="59">
        <f t="shared" si="69"/>
        <v>0</v>
      </c>
      <c r="AA366" s="60">
        <f t="shared" si="70"/>
        <v>0</v>
      </c>
      <c r="AB366" s="60">
        <f t="shared" si="71"/>
        <v>0</v>
      </c>
      <c r="AC366" s="60">
        <f t="shared" si="72"/>
        <v>0</v>
      </c>
      <c r="AD366" s="60">
        <f>IF(D366&lt;=4,O366+((O366*(норми!$E$6))/100),O366+((O366*(норми!$E$7))/100))</f>
        <v>0</v>
      </c>
      <c r="AE366" s="113">
        <f>IFERROR(IF(P366&gt;0,0,ROUNDUP(норми!$F$4*G366,0)),"")</f>
        <v>0</v>
      </c>
      <c r="AF366" s="61"/>
      <c r="AG366" s="61"/>
      <c r="AH366" s="61"/>
      <c r="AI366" s="60">
        <f>IF(X366&gt;0,(X366*(норми!$J$4*F366)),0)</f>
        <v>0</v>
      </c>
      <c r="AJ366" s="60">
        <f>IF(V366="фах",норми!$K$4*F366,0)</f>
        <v>0</v>
      </c>
      <c r="AK366" s="60">
        <f>IF(V366="заг",норми!$L$4*F366,0)</f>
        <v>0</v>
      </c>
      <c r="AL366" s="60">
        <f>IF(W366="фах",норми!$M$4*F366,0)</f>
        <v>0</v>
      </c>
      <c r="AM366" s="60">
        <f>IF(W366="заг",норми!$N$4*F366,0)</f>
        <v>0</v>
      </c>
      <c r="AN366" s="60">
        <f>IF(T366&gt;0,G366*норми!$O$4,0)</f>
        <v>0</v>
      </c>
      <c r="AO366" s="60">
        <f>IF(U366&gt;0,G366*норми!$P$4,0)</f>
        <v>0</v>
      </c>
      <c r="AP366" s="60">
        <f>IF(U366="е.п.",ROUNDUP(G366*норми!$Q$4,0),0)</f>
        <v>0</v>
      </c>
      <c r="AQ366" s="60">
        <f>IF(U366="е.у.",ROUNDUP(G366*норми!$R$4,0),0)</f>
        <v>0</v>
      </c>
      <c r="AR366" s="113">
        <f>IF(R366="дп/др.(б)",ROUNDUP((F366*норми!$S$4)+(((норми!$S$10+норми!$S$11)*норми!$S$9)*F366),0),0)</f>
        <v>0</v>
      </c>
      <c r="AS366" s="60">
        <f>IF(S366="аб",ROUNDUP((норми!$T$4*G366)+(норми!$S$11*(норми!$T$9*F366)),0),0)</f>
        <v>0</v>
      </c>
      <c r="AT366" s="113">
        <f>IF(R366="дп/др.(м)",ROUNDUP((F366*норми!$U$4)+(((норми!$U$10+норми!$U$11)*норми!$U$9)*F366),0),0)</f>
        <v>0</v>
      </c>
      <c r="AU366" s="60">
        <f>IF(S366="ам",ROUNDUP((норми!$V$4*G366)+(норми!$U$11*(норми!$V$9*F366)),0),0)</f>
        <v>0</v>
      </c>
      <c r="AV366" s="43"/>
      <c r="AW366" s="60" t="str">
        <f t="shared" si="66"/>
        <v/>
      </c>
      <c r="AX366" s="43"/>
      <c r="AY366" s="60" t="str">
        <f>IF(P366&gt;0,IF(AX366="+",(норми!$X$4)*(P366*G366),""),"")</f>
        <v/>
      </c>
      <c r="AZ366" s="43"/>
      <c r="BA366" s="60" t="str">
        <f>IF(P366&gt;0,IF(AZ366="+",(норми!$X$4)*(P366*G366),""),"")</f>
        <v/>
      </c>
      <c r="BB366" s="43"/>
      <c r="BC366" s="60" t="str">
        <f>IF(P366&gt;0,IF(BB366="+",(норми!$Z$4)*(P366*F366),""),"")</f>
        <v/>
      </c>
      <c r="BD366" s="61"/>
      <c r="BE366" s="60">
        <f t="shared" si="73"/>
        <v>0</v>
      </c>
      <c r="BF366" s="44">
        <f t="shared" si="74"/>
        <v>0</v>
      </c>
    </row>
    <row r="367" spans="1:58" hidden="1" outlineLevel="1" x14ac:dyDescent="0.2">
      <c r="A367" s="33">
        <v>41</v>
      </c>
      <c r="B367" s="21"/>
      <c r="C367" s="21"/>
      <c r="D367" s="48"/>
      <c r="E367" s="21"/>
      <c r="F367" s="21"/>
      <c r="G367" s="21"/>
      <c r="H367" s="21"/>
      <c r="I367" s="21"/>
      <c r="J367" s="20"/>
      <c r="K367" s="22"/>
      <c r="L367" s="22"/>
      <c r="M367" s="22"/>
      <c r="N367" s="22"/>
      <c r="O367" s="22"/>
      <c r="P367" s="21"/>
      <c r="Q367" s="22"/>
      <c r="R367" s="22"/>
      <c r="S367" s="22"/>
      <c r="T367" s="22"/>
      <c r="U367" s="22"/>
      <c r="V367" s="22"/>
      <c r="W367" s="22"/>
      <c r="X367" s="48"/>
      <c r="Y367" s="23"/>
      <c r="Z367" s="59">
        <f t="shared" si="69"/>
        <v>0</v>
      </c>
      <c r="AA367" s="60">
        <f t="shared" si="70"/>
        <v>0</v>
      </c>
      <c r="AB367" s="60">
        <f t="shared" si="71"/>
        <v>0</v>
      </c>
      <c r="AC367" s="60">
        <f t="shared" si="72"/>
        <v>0</v>
      </c>
      <c r="AD367" s="60">
        <f>IF(D367&lt;=4,O367+((O367*(норми!$E$6))/100),O367+((O367*(норми!$E$7))/100))</f>
        <v>0</v>
      </c>
      <c r="AE367" s="113">
        <f>IFERROR(IF(P367&gt;0,0,ROUNDUP(норми!$F$4*G367,0)),"")</f>
        <v>0</v>
      </c>
      <c r="AF367" s="61"/>
      <c r="AG367" s="61"/>
      <c r="AH367" s="61"/>
      <c r="AI367" s="60">
        <f>IF(X367&gt;0,(X367*(норми!$J$4*F367)),0)</f>
        <v>0</v>
      </c>
      <c r="AJ367" s="60">
        <f>IF(V367="фах",норми!$K$4*F367,0)</f>
        <v>0</v>
      </c>
      <c r="AK367" s="60">
        <f>IF(V367="заг",норми!$L$4*F367,0)</f>
        <v>0</v>
      </c>
      <c r="AL367" s="60">
        <f>IF(W367="фах",норми!$M$4*F367,0)</f>
        <v>0</v>
      </c>
      <c r="AM367" s="60">
        <f>IF(W367="заг",норми!$N$4*F367,0)</f>
        <v>0</v>
      </c>
      <c r="AN367" s="60">
        <f>IF(T367&gt;0,G367*норми!$O$4,0)</f>
        <v>0</v>
      </c>
      <c r="AO367" s="60">
        <f>IF(U367&gt;0,G367*норми!$P$4,0)</f>
        <v>0</v>
      </c>
      <c r="AP367" s="60">
        <f>IF(U367="е.п.",ROUNDUP(G367*норми!$Q$4,0),0)</f>
        <v>0</v>
      </c>
      <c r="AQ367" s="60">
        <f>IF(U367="е.у.",ROUNDUP(G367*норми!$R$4,0),0)</f>
        <v>0</v>
      </c>
      <c r="AR367" s="113">
        <f>IF(R367="дп/др.(б)",ROUNDUP((F367*норми!$S$4)+(((норми!$S$10+норми!$S$11)*норми!$S$9)*F367),0),0)</f>
        <v>0</v>
      </c>
      <c r="AS367" s="60">
        <f>IF(S367="аб",ROUNDUP((норми!$T$4*G367)+(норми!$S$11*(норми!$T$9*F367)),0),0)</f>
        <v>0</v>
      </c>
      <c r="AT367" s="113">
        <f>IF(R367="дп/др.(м)",ROUNDUP((F367*норми!$U$4)+(((норми!$U$10+норми!$U$11)*норми!$U$9)*F367),0),0)</f>
        <v>0</v>
      </c>
      <c r="AU367" s="60">
        <f>IF(S367="ам",ROUNDUP((норми!$V$4*G367)+(норми!$U$11*(норми!$V$9*F367)),0),0)</f>
        <v>0</v>
      </c>
      <c r="AV367" s="43"/>
      <c r="AW367" s="60" t="str">
        <f t="shared" si="66"/>
        <v/>
      </c>
      <c r="AX367" s="43"/>
      <c r="AY367" s="60" t="str">
        <f>IF(P367&gt;0,IF(AX367="+",(норми!$X$4)*(P367*G367),""),"")</f>
        <v/>
      </c>
      <c r="AZ367" s="43"/>
      <c r="BA367" s="60" t="str">
        <f>IF(P367&gt;0,IF(AZ367="+",(норми!$X$4)*(P367*G367),""),"")</f>
        <v/>
      </c>
      <c r="BB367" s="43"/>
      <c r="BC367" s="60" t="str">
        <f>IF(P367&gt;0,IF(BB367="+",(норми!$Z$4)*(P367*F367),""),"")</f>
        <v/>
      </c>
      <c r="BD367" s="61"/>
      <c r="BE367" s="60">
        <f t="shared" si="73"/>
        <v>0</v>
      </c>
      <c r="BF367" s="44">
        <f t="shared" si="74"/>
        <v>0</v>
      </c>
    </row>
    <row r="368" spans="1:58" hidden="1" outlineLevel="1" x14ac:dyDescent="0.2">
      <c r="A368" s="33">
        <v>42</v>
      </c>
      <c r="B368" s="21"/>
      <c r="C368" s="21"/>
      <c r="D368" s="48"/>
      <c r="E368" s="21"/>
      <c r="F368" s="21"/>
      <c r="G368" s="21"/>
      <c r="H368" s="21"/>
      <c r="I368" s="21"/>
      <c r="J368" s="20"/>
      <c r="K368" s="22"/>
      <c r="L368" s="22"/>
      <c r="M368" s="22"/>
      <c r="N368" s="22"/>
      <c r="O368" s="22"/>
      <c r="P368" s="21"/>
      <c r="Q368" s="22"/>
      <c r="R368" s="22"/>
      <c r="S368" s="22"/>
      <c r="T368" s="22"/>
      <c r="U368" s="22"/>
      <c r="V368" s="22"/>
      <c r="W368" s="22"/>
      <c r="X368" s="48"/>
      <c r="Y368" s="23"/>
      <c r="Z368" s="59">
        <f t="shared" si="69"/>
        <v>0</v>
      </c>
      <c r="AA368" s="60">
        <f t="shared" si="70"/>
        <v>0</v>
      </c>
      <c r="AB368" s="60">
        <f t="shared" si="71"/>
        <v>0</v>
      </c>
      <c r="AC368" s="60">
        <f t="shared" si="72"/>
        <v>0</v>
      </c>
      <c r="AD368" s="60">
        <f>IF(D368&lt;=4,O368+((O368*(норми!$E$6))/100),O368+((O368*(норми!$E$7))/100))</f>
        <v>0</v>
      </c>
      <c r="AE368" s="113">
        <f>IFERROR(IF(P368&gt;0,0,ROUNDUP(норми!$F$4*G368,0)),"")</f>
        <v>0</v>
      </c>
      <c r="AF368" s="61"/>
      <c r="AG368" s="61"/>
      <c r="AH368" s="61"/>
      <c r="AI368" s="60">
        <f>IF(X368&gt;0,(X368*(норми!$J$4*F368)),0)</f>
        <v>0</v>
      </c>
      <c r="AJ368" s="60">
        <f>IF(V368="фах",норми!$K$4*F368,0)</f>
        <v>0</v>
      </c>
      <c r="AK368" s="60">
        <f>IF(V368="заг",норми!$L$4*F368,0)</f>
        <v>0</v>
      </c>
      <c r="AL368" s="60">
        <f>IF(W368="фах",норми!$M$4*F368,0)</f>
        <v>0</v>
      </c>
      <c r="AM368" s="60">
        <f>IF(W368="заг",норми!$N$4*F368,0)</f>
        <v>0</v>
      </c>
      <c r="AN368" s="60">
        <f>IF(T368&gt;0,G368*норми!$O$4,0)</f>
        <v>0</v>
      </c>
      <c r="AO368" s="60">
        <f>IF(U368&gt;0,G368*норми!$P$4,0)</f>
        <v>0</v>
      </c>
      <c r="AP368" s="60">
        <f>IF(U368="е.п.",ROUNDUP(G368*норми!$Q$4,0),0)</f>
        <v>0</v>
      </c>
      <c r="AQ368" s="60">
        <f>IF(U368="е.у.",ROUNDUP(G368*норми!$R$4,0),0)</f>
        <v>0</v>
      </c>
      <c r="AR368" s="113">
        <f>IF(R368="дп/др.(б)",ROUNDUP((F368*норми!$S$4)+(((норми!$S$10+норми!$S$11)*норми!$S$9)*F368),0),0)</f>
        <v>0</v>
      </c>
      <c r="AS368" s="60">
        <f>IF(S368="аб",ROUNDUP((норми!$T$4*G368)+(норми!$S$11*(норми!$T$9*F368)),0),0)</f>
        <v>0</v>
      </c>
      <c r="AT368" s="113">
        <f>IF(R368="дп/др.(м)",ROUNDUP((F368*норми!$U$4)+(((норми!$U$10+норми!$U$11)*норми!$U$9)*F368),0),0)</f>
        <v>0</v>
      </c>
      <c r="AU368" s="60">
        <f>IF(S368="ам",ROUNDUP((норми!$V$4*G368)+(норми!$U$11*(норми!$V$9*F368)),0),0)</f>
        <v>0</v>
      </c>
      <c r="AV368" s="43"/>
      <c r="AW368" s="60" t="str">
        <f t="shared" si="66"/>
        <v/>
      </c>
      <c r="AX368" s="43"/>
      <c r="AY368" s="60" t="str">
        <f>IF(P368&gt;0,IF(AX368="+",(норми!$X$4)*(P368*G368),""),"")</f>
        <v/>
      </c>
      <c r="AZ368" s="43"/>
      <c r="BA368" s="60" t="str">
        <f>IF(P368&gt;0,IF(AZ368="+",(норми!$X$4)*(P368*G368),""),"")</f>
        <v/>
      </c>
      <c r="BB368" s="43"/>
      <c r="BC368" s="60" t="str">
        <f>IF(P368&gt;0,IF(BB368="+",(норми!$Z$4)*(P368*F368),""),"")</f>
        <v/>
      </c>
      <c r="BD368" s="61"/>
      <c r="BE368" s="60">
        <f t="shared" si="73"/>
        <v>0</v>
      </c>
      <c r="BF368" s="44">
        <f t="shared" si="74"/>
        <v>0</v>
      </c>
    </row>
    <row r="369" spans="1:58" hidden="1" outlineLevel="1" x14ac:dyDescent="0.2">
      <c r="A369" s="33">
        <v>43</v>
      </c>
      <c r="B369" s="21"/>
      <c r="C369" s="21"/>
      <c r="D369" s="48"/>
      <c r="E369" s="21"/>
      <c r="F369" s="21"/>
      <c r="G369" s="21"/>
      <c r="H369" s="21"/>
      <c r="I369" s="21"/>
      <c r="J369" s="20"/>
      <c r="K369" s="22"/>
      <c r="L369" s="22"/>
      <c r="M369" s="22"/>
      <c r="N369" s="22"/>
      <c r="O369" s="22"/>
      <c r="P369" s="21"/>
      <c r="Q369" s="22"/>
      <c r="R369" s="22"/>
      <c r="S369" s="22"/>
      <c r="T369" s="22"/>
      <c r="U369" s="22"/>
      <c r="V369" s="22"/>
      <c r="W369" s="22"/>
      <c r="X369" s="48"/>
      <c r="Y369" s="23"/>
      <c r="Z369" s="59">
        <f t="shared" si="69"/>
        <v>0</v>
      </c>
      <c r="AA369" s="60">
        <f t="shared" si="70"/>
        <v>0</v>
      </c>
      <c r="AB369" s="60">
        <f t="shared" si="71"/>
        <v>0</v>
      </c>
      <c r="AC369" s="60">
        <f t="shared" si="72"/>
        <v>0</v>
      </c>
      <c r="AD369" s="60">
        <f>IF(D369&lt;=4,O369+((O369*(норми!$E$6))/100),O369+((O369*(норми!$E$7))/100))</f>
        <v>0</v>
      </c>
      <c r="AE369" s="113">
        <f>IFERROR(IF(P369&gt;0,0,ROUNDUP(норми!$F$4*G369,0)),"")</f>
        <v>0</v>
      </c>
      <c r="AF369" s="61"/>
      <c r="AG369" s="61"/>
      <c r="AH369" s="61"/>
      <c r="AI369" s="60">
        <f>IF(X369&gt;0,(X369*(норми!$J$4*F369)),0)</f>
        <v>0</v>
      </c>
      <c r="AJ369" s="60">
        <f>IF(V369="фах",норми!$K$4*F369,0)</f>
        <v>0</v>
      </c>
      <c r="AK369" s="60">
        <f>IF(V369="заг",норми!$L$4*F369,0)</f>
        <v>0</v>
      </c>
      <c r="AL369" s="60">
        <f>IF(W369="фах",норми!$M$4*F369,0)</f>
        <v>0</v>
      </c>
      <c r="AM369" s="60">
        <f>IF(W369="заг",норми!$N$4*F369,0)</f>
        <v>0</v>
      </c>
      <c r="AN369" s="60">
        <f>IF(T369&gt;0,G369*норми!$O$4,0)</f>
        <v>0</v>
      </c>
      <c r="AO369" s="60">
        <f>IF(U369&gt;0,G369*норми!$P$4,0)</f>
        <v>0</v>
      </c>
      <c r="AP369" s="60">
        <f>IF(U369="е.п.",ROUNDUP(G369*норми!$Q$4,0),0)</f>
        <v>0</v>
      </c>
      <c r="AQ369" s="60">
        <f>IF(U369="е.у.",ROUNDUP(G369*норми!$R$4,0),0)</f>
        <v>0</v>
      </c>
      <c r="AR369" s="113">
        <f>IF(R369="дп/др.(б)",ROUNDUP((F369*норми!$S$4)+(((норми!$S$10+норми!$S$11)*норми!$S$9)*F369),0),0)</f>
        <v>0</v>
      </c>
      <c r="AS369" s="60">
        <f>IF(S369="аб",ROUNDUP((норми!$T$4*G369)+(норми!$S$11*(норми!$T$9*F369)),0),0)</f>
        <v>0</v>
      </c>
      <c r="AT369" s="113">
        <f>IF(R369="дп/др.(м)",ROUNDUP((F369*норми!$U$4)+(((норми!$U$10+норми!$U$11)*норми!$U$9)*F369),0),0)</f>
        <v>0</v>
      </c>
      <c r="AU369" s="60">
        <f>IF(S369="ам",ROUNDUP((норми!$V$4*G369)+(норми!$U$11*(норми!$V$9*F369)),0),0)</f>
        <v>0</v>
      </c>
      <c r="AV369" s="43"/>
      <c r="AW369" s="60" t="str">
        <f t="shared" si="66"/>
        <v/>
      </c>
      <c r="AX369" s="43"/>
      <c r="AY369" s="60" t="str">
        <f>IF(P369&gt;0,IF(AX369="+",(норми!$X$4)*(P369*G369),""),"")</f>
        <v/>
      </c>
      <c r="AZ369" s="43"/>
      <c r="BA369" s="60" t="str">
        <f>IF(P369&gt;0,IF(AZ369="+",(норми!$X$4)*(P369*G369),""),"")</f>
        <v/>
      </c>
      <c r="BB369" s="43"/>
      <c r="BC369" s="60" t="str">
        <f>IF(P369&gt;0,IF(BB369="+",(норми!$Z$4)*(P369*F369),""),"")</f>
        <v/>
      </c>
      <c r="BD369" s="61"/>
      <c r="BE369" s="60">
        <f t="shared" si="73"/>
        <v>0</v>
      </c>
      <c r="BF369" s="44">
        <f t="shared" si="74"/>
        <v>0</v>
      </c>
    </row>
    <row r="370" spans="1:58" hidden="1" outlineLevel="1" x14ac:dyDescent="0.2">
      <c r="A370" s="33">
        <v>44</v>
      </c>
      <c r="B370" s="21"/>
      <c r="C370" s="21"/>
      <c r="D370" s="48"/>
      <c r="E370" s="21"/>
      <c r="F370" s="21"/>
      <c r="G370" s="21"/>
      <c r="H370" s="21"/>
      <c r="I370" s="21"/>
      <c r="J370" s="20"/>
      <c r="K370" s="22"/>
      <c r="L370" s="22"/>
      <c r="M370" s="22"/>
      <c r="N370" s="22"/>
      <c r="O370" s="22"/>
      <c r="P370" s="21"/>
      <c r="Q370" s="22"/>
      <c r="R370" s="22"/>
      <c r="S370" s="22"/>
      <c r="T370" s="22"/>
      <c r="U370" s="22"/>
      <c r="V370" s="22"/>
      <c r="W370" s="22"/>
      <c r="X370" s="48"/>
      <c r="Y370" s="23"/>
      <c r="Z370" s="59">
        <f t="shared" si="69"/>
        <v>0</v>
      </c>
      <c r="AA370" s="60">
        <f t="shared" si="70"/>
        <v>0</v>
      </c>
      <c r="AB370" s="60">
        <f t="shared" si="71"/>
        <v>0</v>
      </c>
      <c r="AC370" s="60">
        <f t="shared" si="72"/>
        <v>0</v>
      </c>
      <c r="AD370" s="60">
        <f>IF(D370&lt;=4,O370+((O370*(норми!$E$6))/100),O370+((O370*(норми!$E$7))/100))</f>
        <v>0</v>
      </c>
      <c r="AE370" s="113">
        <f>IFERROR(IF(P370&gt;0,0,ROUNDUP(норми!$F$4*G370,0)),"")</f>
        <v>0</v>
      </c>
      <c r="AF370" s="61"/>
      <c r="AG370" s="61"/>
      <c r="AH370" s="61"/>
      <c r="AI370" s="60">
        <f>IF(X370&gt;0,(X370*(норми!$J$4*F370)),0)</f>
        <v>0</v>
      </c>
      <c r="AJ370" s="60">
        <f>IF(V370="фах",норми!$K$4*F370,0)</f>
        <v>0</v>
      </c>
      <c r="AK370" s="60">
        <f>IF(V370="заг",норми!$L$4*F370,0)</f>
        <v>0</v>
      </c>
      <c r="AL370" s="60">
        <f>IF(W370="фах",норми!$M$4*F370,0)</f>
        <v>0</v>
      </c>
      <c r="AM370" s="60">
        <f>IF(W370="заг",норми!$N$4*F370,0)</f>
        <v>0</v>
      </c>
      <c r="AN370" s="60">
        <f>IF(T370&gt;0,G370*норми!$O$4,0)</f>
        <v>0</v>
      </c>
      <c r="AO370" s="60">
        <f>IF(U370&gt;0,G370*норми!$P$4,0)</f>
        <v>0</v>
      </c>
      <c r="AP370" s="60">
        <f>IF(U370="е.п.",ROUNDUP(G370*норми!$Q$4,0),0)</f>
        <v>0</v>
      </c>
      <c r="AQ370" s="60">
        <f>IF(U370="е.у.",ROUNDUP(G370*норми!$R$4,0),0)</f>
        <v>0</v>
      </c>
      <c r="AR370" s="113">
        <f>IF(R370="дп/др.(б)",ROUNDUP((F370*норми!$S$4)+(((норми!$S$10+норми!$S$11)*норми!$S$9)*F370),0),0)</f>
        <v>0</v>
      </c>
      <c r="AS370" s="60">
        <f>IF(S370="аб",ROUNDUP((норми!$T$4*G370)+(норми!$S$11*(норми!$T$9*F370)),0),0)</f>
        <v>0</v>
      </c>
      <c r="AT370" s="113">
        <f>IF(R370="дп/др.(м)",ROUNDUP((F370*норми!$U$4)+(((норми!$U$10+норми!$U$11)*норми!$U$9)*F370),0),0)</f>
        <v>0</v>
      </c>
      <c r="AU370" s="60">
        <f>IF(S370="ам",ROUNDUP((норми!$V$4*G370)+(норми!$U$11*(норми!$V$9*F370)),0),0)</f>
        <v>0</v>
      </c>
      <c r="AV370" s="43"/>
      <c r="AW370" s="60" t="str">
        <f t="shared" si="66"/>
        <v/>
      </c>
      <c r="AX370" s="43"/>
      <c r="AY370" s="60" t="str">
        <f>IF(P370&gt;0,IF(AX370="+",(норми!$X$4)*(P370*G370),""),"")</f>
        <v/>
      </c>
      <c r="AZ370" s="43"/>
      <c r="BA370" s="60" t="str">
        <f>IF(P370&gt;0,IF(AZ370="+",(норми!$X$4)*(P370*G370),""),"")</f>
        <v/>
      </c>
      <c r="BB370" s="43"/>
      <c r="BC370" s="60" t="str">
        <f>IF(P370&gt;0,IF(BB370="+",(норми!$Z$4)*(P370*F370),""),"")</f>
        <v/>
      </c>
      <c r="BD370" s="61"/>
      <c r="BE370" s="60">
        <f t="shared" si="73"/>
        <v>0</v>
      </c>
      <c r="BF370" s="44">
        <f t="shared" si="74"/>
        <v>0</v>
      </c>
    </row>
    <row r="371" spans="1:58" hidden="1" outlineLevel="1" x14ac:dyDescent="0.2">
      <c r="A371" s="33">
        <v>45</v>
      </c>
      <c r="B371" s="21"/>
      <c r="C371" s="21"/>
      <c r="D371" s="48"/>
      <c r="E371" s="21"/>
      <c r="F371" s="21"/>
      <c r="G371" s="21"/>
      <c r="H371" s="21"/>
      <c r="I371" s="21"/>
      <c r="J371" s="20"/>
      <c r="K371" s="22"/>
      <c r="L371" s="22"/>
      <c r="M371" s="22"/>
      <c r="N371" s="22"/>
      <c r="O371" s="22"/>
      <c r="P371" s="21"/>
      <c r="Q371" s="22"/>
      <c r="R371" s="22"/>
      <c r="S371" s="22"/>
      <c r="T371" s="22"/>
      <c r="U371" s="22"/>
      <c r="V371" s="22"/>
      <c r="W371" s="22"/>
      <c r="X371" s="48"/>
      <c r="Y371" s="23"/>
      <c r="Z371" s="59">
        <f t="shared" si="69"/>
        <v>0</v>
      </c>
      <c r="AA371" s="60">
        <f t="shared" si="70"/>
        <v>0</v>
      </c>
      <c r="AB371" s="60">
        <f t="shared" si="71"/>
        <v>0</v>
      </c>
      <c r="AC371" s="60">
        <f t="shared" si="72"/>
        <v>0</v>
      </c>
      <c r="AD371" s="60">
        <f>IF(D371&lt;=4,O371+((O371*(норми!$E$6))/100),O371+((O371*(норми!$E$7))/100))</f>
        <v>0</v>
      </c>
      <c r="AE371" s="113">
        <f>IFERROR(IF(P371&gt;0,0,ROUNDUP(норми!$F$4*G371,0)),"")</f>
        <v>0</v>
      </c>
      <c r="AF371" s="61"/>
      <c r="AG371" s="61"/>
      <c r="AH371" s="61"/>
      <c r="AI371" s="60">
        <f>IF(X371&gt;0,(X371*(норми!$J$4*F371)),0)</f>
        <v>0</v>
      </c>
      <c r="AJ371" s="60">
        <f>IF(V371="фах",норми!$K$4*F371,0)</f>
        <v>0</v>
      </c>
      <c r="AK371" s="60">
        <f>IF(V371="заг",норми!$L$4*F371,0)</f>
        <v>0</v>
      </c>
      <c r="AL371" s="60">
        <f>IF(W371="фах",норми!$M$4*F371,0)</f>
        <v>0</v>
      </c>
      <c r="AM371" s="60">
        <f>IF(W371="заг",норми!$N$4*F371,0)</f>
        <v>0</v>
      </c>
      <c r="AN371" s="60">
        <f>IF(T371&gt;0,G371*норми!$O$4,0)</f>
        <v>0</v>
      </c>
      <c r="AO371" s="60">
        <f>IF(U371&gt;0,G371*норми!$P$4,0)</f>
        <v>0</v>
      </c>
      <c r="AP371" s="60">
        <f>IF(U371="е.п.",ROUNDUP(G371*норми!$Q$4,0),0)</f>
        <v>0</v>
      </c>
      <c r="AQ371" s="60">
        <f>IF(U371="е.у.",ROUNDUP(G371*норми!$R$4,0),0)</f>
        <v>0</v>
      </c>
      <c r="AR371" s="113">
        <f>IF(R371="дп/др.(б)",ROUNDUP((F371*норми!$S$4)+(((норми!$S$10+норми!$S$11)*норми!$S$9)*F371),0),0)</f>
        <v>0</v>
      </c>
      <c r="AS371" s="60">
        <f>IF(S371="аб",ROUNDUP((норми!$T$4*G371)+(норми!$S$11*(норми!$T$9*F371)),0),0)</f>
        <v>0</v>
      </c>
      <c r="AT371" s="113">
        <f>IF(R371="дп/др.(м)",ROUNDUP((F371*норми!$U$4)+(((норми!$U$10+норми!$U$11)*норми!$U$9)*F371),0),0)</f>
        <v>0</v>
      </c>
      <c r="AU371" s="60">
        <f>IF(S371="ам",ROUNDUP((норми!$V$4*G371)+(норми!$U$11*(норми!$V$9*F371)),0),0)</f>
        <v>0</v>
      </c>
      <c r="AV371" s="43"/>
      <c r="AW371" s="60" t="str">
        <f t="shared" si="66"/>
        <v/>
      </c>
      <c r="AX371" s="43"/>
      <c r="AY371" s="60" t="str">
        <f>IF(P371&gt;0,IF(AX371="+",(норми!$X$4)*(P371*G371),""),"")</f>
        <v/>
      </c>
      <c r="AZ371" s="43"/>
      <c r="BA371" s="60" t="str">
        <f>IF(P371&gt;0,IF(AZ371="+",(норми!$X$4)*(P371*G371),""),"")</f>
        <v/>
      </c>
      <c r="BB371" s="43"/>
      <c r="BC371" s="60" t="str">
        <f>IF(P371&gt;0,IF(BB371="+",(норми!$Z$4)*(P371*F371),""),"")</f>
        <v/>
      </c>
      <c r="BD371" s="61"/>
      <c r="BE371" s="60">
        <f t="shared" si="73"/>
        <v>0</v>
      </c>
      <c r="BF371" s="44">
        <f t="shared" si="74"/>
        <v>0</v>
      </c>
    </row>
    <row r="372" spans="1:58" hidden="1" outlineLevel="1" x14ac:dyDescent="0.2">
      <c r="A372" s="33">
        <v>46</v>
      </c>
      <c r="B372" s="21"/>
      <c r="C372" s="21"/>
      <c r="D372" s="48"/>
      <c r="E372" s="21"/>
      <c r="F372" s="21"/>
      <c r="G372" s="21"/>
      <c r="H372" s="21"/>
      <c r="I372" s="21"/>
      <c r="J372" s="20"/>
      <c r="K372" s="22"/>
      <c r="L372" s="22"/>
      <c r="M372" s="22"/>
      <c r="N372" s="22"/>
      <c r="O372" s="22"/>
      <c r="P372" s="21"/>
      <c r="Q372" s="22"/>
      <c r="R372" s="22"/>
      <c r="S372" s="22"/>
      <c r="T372" s="22"/>
      <c r="U372" s="22"/>
      <c r="V372" s="22"/>
      <c r="W372" s="22"/>
      <c r="X372" s="48"/>
      <c r="Y372" s="23"/>
      <c r="Z372" s="59">
        <f t="shared" si="69"/>
        <v>0</v>
      </c>
      <c r="AA372" s="60">
        <f t="shared" si="70"/>
        <v>0</v>
      </c>
      <c r="AB372" s="60">
        <f t="shared" si="71"/>
        <v>0</v>
      </c>
      <c r="AC372" s="60">
        <f t="shared" si="72"/>
        <v>0</v>
      </c>
      <c r="AD372" s="60">
        <f>IF(D372&lt;=4,O372+((O372*(норми!$E$6))/100),O372+((O372*(норми!$E$7))/100))</f>
        <v>0</v>
      </c>
      <c r="AE372" s="113">
        <f>IFERROR(IF(P372&gt;0,0,ROUNDUP(норми!$F$4*G372,0)),"")</f>
        <v>0</v>
      </c>
      <c r="AF372" s="61"/>
      <c r="AG372" s="61"/>
      <c r="AH372" s="61"/>
      <c r="AI372" s="60">
        <f>IF(X372&gt;0,(X372*(норми!$J$4*F372)),0)</f>
        <v>0</v>
      </c>
      <c r="AJ372" s="60">
        <f>IF(V372="фах",норми!$K$4*F372,0)</f>
        <v>0</v>
      </c>
      <c r="AK372" s="60">
        <f>IF(V372="заг",норми!$L$4*F372,0)</f>
        <v>0</v>
      </c>
      <c r="AL372" s="60">
        <f>IF(W372="фах",норми!$M$4*F372,0)</f>
        <v>0</v>
      </c>
      <c r="AM372" s="60">
        <f>IF(W372="заг",норми!$N$4*F372,0)</f>
        <v>0</v>
      </c>
      <c r="AN372" s="60">
        <f>IF(T372&gt;0,G372*норми!$O$4,0)</f>
        <v>0</v>
      </c>
      <c r="AO372" s="60">
        <f>IF(U372&gt;0,G372*норми!$P$4,0)</f>
        <v>0</v>
      </c>
      <c r="AP372" s="60">
        <f>IF(U372="е.п.",ROUNDUP(G372*норми!$Q$4,0),0)</f>
        <v>0</v>
      </c>
      <c r="AQ372" s="60">
        <f>IF(U372="е.у.",ROUNDUP(G372*норми!$R$4,0),0)</f>
        <v>0</v>
      </c>
      <c r="AR372" s="113">
        <f>IF(R372="дп/др.(б)",ROUNDUP((F372*норми!$S$4)+(((норми!$S$10+норми!$S$11)*норми!$S$9)*F372),0),0)</f>
        <v>0</v>
      </c>
      <c r="AS372" s="60">
        <f>IF(S372="аб",ROUNDUP((норми!$T$4*G372)+(норми!$S$11*(норми!$T$9*F372)),0),0)</f>
        <v>0</v>
      </c>
      <c r="AT372" s="113">
        <f>IF(R372="дп/др.(м)",ROUNDUP((F372*норми!$U$4)+(((норми!$U$10+норми!$U$11)*норми!$U$9)*F372),0),0)</f>
        <v>0</v>
      </c>
      <c r="AU372" s="60">
        <f>IF(S372="ам",ROUNDUP((норми!$V$4*G372)+(норми!$U$11*(норми!$V$9*F372)),0),0)</f>
        <v>0</v>
      </c>
      <c r="AV372" s="43"/>
      <c r="AW372" s="60" t="str">
        <f t="shared" si="66"/>
        <v/>
      </c>
      <c r="AX372" s="43"/>
      <c r="AY372" s="60" t="str">
        <f>IF(P372&gt;0,IF(AX372="+",(норми!$X$4)*(P372*G372),""),"")</f>
        <v/>
      </c>
      <c r="AZ372" s="43"/>
      <c r="BA372" s="60" t="str">
        <f>IF(P372&gt;0,IF(AZ372="+",(норми!$X$4)*(P372*G372),""),"")</f>
        <v/>
      </c>
      <c r="BB372" s="43"/>
      <c r="BC372" s="60" t="str">
        <f>IF(P372&gt;0,IF(BB372="+",(норми!$Z$4)*(P372*F372),""),"")</f>
        <v/>
      </c>
      <c r="BD372" s="61"/>
      <c r="BE372" s="60">
        <f t="shared" si="73"/>
        <v>0</v>
      </c>
      <c r="BF372" s="44">
        <f t="shared" si="74"/>
        <v>0</v>
      </c>
    </row>
    <row r="373" spans="1:58" hidden="1" outlineLevel="1" x14ac:dyDescent="0.2">
      <c r="A373" s="33">
        <v>47</v>
      </c>
      <c r="B373" s="21"/>
      <c r="C373" s="21"/>
      <c r="D373" s="48"/>
      <c r="E373" s="21"/>
      <c r="F373" s="21"/>
      <c r="G373" s="21"/>
      <c r="H373" s="21"/>
      <c r="I373" s="21"/>
      <c r="J373" s="20"/>
      <c r="K373" s="22"/>
      <c r="L373" s="22"/>
      <c r="M373" s="22"/>
      <c r="N373" s="22"/>
      <c r="O373" s="22"/>
      <c r="P373" s="21"/>
      <c r="Q373" s="22"/>
      <c r="R373" s="22"/>
      <c r="S373" s="22"/>
      <c r="T373" s="22"/>
      <c r="U373" s="22"/>
      <c r="V373" s="22"/>
      <c r="W373" s="22"/>
      <c r="X373" s="48"/>
      <c r="Y373" s="23"/>
      <c r="Z373" s="59">
        <f t="shared" si="69"/>
        <v>0</v>
      </c>
      <c r="AA373" s="60">
        <f t="shared" si="70"/>
        <v>0</v>
      </c>
      <c r="AB373" s="60">
        <f t="shared" si="71"/>
        <v>0</v>
      </c>
      <c r="AC373" s="60">
        <f t="shared" si="72"/>
        <v>0</v>
      </c>
      <c r="AD373" s="60">
        <f>IF(D373&lt;=4,O373+((O373*(норми!$E$6))/100),O373+((O373*(норми!$E$7))/100))</f>
        <v>0</v>
      </c>
      <c r="AE373" s="113">
        <f>IFERROR(IF(P373&gt;0,0,ROUNDUP(норми!$F$4*G373,0)),"")</f>
        <v>0</v>
      </c>
      <c r="AF373" s="61"/>
      <c r="AG373" s="61"/>
      <c r="AH373" s="61"/>
      <c r="AI373" s="60">
        <f>IF(X373&gt;0,(X373*(норми!$J$4*F373)),0)</f>
        <v>0</v>
      </c>
      <c r="AJ373" s="60">
        <f>IF(V373="фах",норми!$K$4*F373,0)</f>
        <v>0</v>
      </c>
      <c r="AK373" s="60">
        <f>IF(V373="заг",норми!$L$4*F373,0)</f>
        <v>0</v>
      </c>
      <c r="AL373" s="60">
        <f>IF(W373="фах",норми!$M$4*F373,0)</f>
        <v>0</v>
      </c>
      <c r="AM373" s="60">
        <f>IF(W373="заг",норми!$N$4*F373,0)</f>
        <v>0</v>
      </c>
      <c r="AN373" s="60">
        <f>IF(T373&gt;0,G373*норми!$O$4,0)</f>
        <v>0</v>
      </c>
      <c r="AO373" s="60">
        <f>IF(U373&gt;0,G373*норми!$P$4,0)</f>
        <v>0</v>
      </c>
      <c r="AP373" s="60">
        <f>IF(U373="е.п.",ROUNDUP(G373*норми!$Q$4,0),0)</f>
        <v>0</v>
      </c>
      <c r="AQ373" s="60">
        <f>IF(U373="е.у.",ROUNDUP(G373*норми!$R$4,0),0)</f>
        <v>0</v>
      </c>
      <c r="AR373" s="113">
        <f>IF(R373="дп/др.(б)",ROUNDUP((F373*норми!$S$4)+(((норми!$S$10+норми!$S$11)*норми!$S$9)*F373),0),0)</f>
        <v>0</v>
      </c>
      <c r="AS373" s="60">
        <f>IF(S373="аб",ROUNDUP((норми!$T$4*G373)+(норми!$S$11*(норми!$T$9*F373)),0),0)</f>
        <v>0</v>
      </c>
      <c r="AT373" s="113">
        <f>IF(R373="дп/др.(м)",ROUNDUP((F373*норми!$U$4)+(((норми!$U$10+норми!$U$11)*норми!$U$9)*F373),0),0)</f>
        <v>0</v>
      </c>
      <c r="AU373" s="60">
        <f>IF(S373="ам",ROUNDUP((норми!$V$4*G373)+(норми!$U$11*(норми!$V$9*F373)),0),0)</f>
        <v>0</v>
      </c>
      <c r="AV373" s="43"/>
      <c r="AW373" s="60" t="str">
        <f t="shared" si="66"/>
        <v/>
      </c>
      <c r="AX373" s="43"/>
      <c r="AY373" s="60" t="str">
        <f>IF(P373&gt;0,IF(AX373="+",(норми!$X$4)*(P373*G373),""),"")</f>
        <v/>
      </c>
      <c r="AZ373" s="43"/>
      <c r="BA373" s="60" t="str">
        <f>IF(P373&gt;0,IF(AZ373="+",(норми!$X$4)*(P373*G373),""),"")</f>
        <v/>
      </c>
      <c r="BB373" s="43"/>
      <c r="BC373" s="60" t="str">
        <f>IF(P373&gt;0,IF(BB373="+",(норми!$Z$4)*(P373*F373),""),"")</f>
        <v/>
      </c>
      <c r="BD373" s="61"/>
      <c r="BE373" s="60">
        <f t="shared" si="73"/>
        <v>0</v>
      </c>
      <c r="BF373" s="44">
        <f t="shared" si="74"/>
        <v>0</v>
      </c>
    </row>
    <row r="374" spans="1:58" hidden="1" outlineLevel="1" x14ac:dyDescent="0.2">
      <c r="A374" s="33">
        <v>48</v>
      </c>
      <c r="B374" s="21"/>
      <c r="C374" s="21"/>
      <c r="D374" s="48"/>
      <c r="E374" s="21"/>
      <c r="F374" s="21"/>
      <c r="G374" s="21"/>
      <c r="H374" s="21"/>
      <c r="I374" s="21"/>
      <c r="J374" s="20"/>
      <c r="K374" s="22"/>
      <c r="L374" s="22"/>
      <c r="M374" s="22"/>
      <c r="N374" s="22"/>
      <c r="O374" s="22"/>
      <c r="P374" s="21"/>
      <c r="Q374" s="22"/>
      <c r="R374" s="22"/>
      <c r="S374" s="22"/>
      <c r="T374" s="22"/>
      <c r="U374" s="22"/>
      <c r="V374" s="22"/>
      <c r="W374" s="22"/>
      <c r="X374" s="48"/>
      <c r="Y374" s="23"/>
      <c r="Z374" s="59">
        <f t="shared" si="69"/>
        <v>0</v>
      </c>
      <c r="AA374" s="60">
        <f t="shared" si="70"/>
        <v>0</v>
      </c>
      <c r="AB374" s="60">
        <f t="shared" si="71"/>
        <v>0</v>
      </c>
      <c r="AC374" s="60">
        <f t="shared" si="72"/>
        <v>0</v>
      </c>
      <c r="AD374" s="60">
        <f>IF(D374&lt;=4,O374+((O374*(норми!$E$6))/100),O374+((O374*(норми!$E$7))/100))</f>
        <v>0</v>
      </c>
      <c r="AE374" s="113">
        <f>IFERROR(IF(P374&gt;0,0,ROUNDUP(норми!$F$4*G374,0)),"")</f>
        <v>0</v>
      </c>
      <c r="AF374" s="61"/>
      <c r="AG374" s="61"/>
      <c r="AH374" s="61"/>
      <c r="AI374" s="60">
        <f>IF(X374&gt;0,(X374*(норми!$J$4*F374)),0)</f>
        <v>0</v>
      </c>
      <c r="AJ374" s="60">
        <f>IF(V374="фах",норми!$K$4*F374,0)</f>
        <v>0</v>
      </c>
      <c r="AK374" s="60">
        <f>IF(V374="заг",норми!$L$4*F374,0)</f>
        <v>0</v>
      </c>
      <c r="AL374" s="60">
        <f>IF(W374="фах",норми!$M$4*F374,0)</f>
        <v>0</v>
      </c>
      <c r="AM374" s="60">
        <f>IF(W374="заг",норми!$N$4*F374,0)</f>
        <v>0</v>
      </c>
      <c r="AN374" s="60">
        <f>IF(T374&gt;0,G374*норми!$O$4,0)</f>
        <v>0</v>
      </c>
      <c r="AO374" s="60">
        <f>IF(U374&gt;0,G374*норми!$P$4,0)</f>
        <v>0</v>
      </c>
      <c r="AP374" s="60">
        <f>IF(U374="е.п.",ROUNDUP(G374*норми!$Q$4,0),0)</f>
        <v>0</v>
      </c>
      <c r="AQ374" s="60">
        <f>IF(U374="е.у.",ROUNDUP(G374*норми!$R$4,0),0)</f>
        <v>0</v>
      </c>
      <c r="AR374" s="113">
        <f>IF(R374="дп/др.(б)",ROUNDUP((F374*норми!$S$4)+(((норми!$S$10+норми!$S$11)*норми!$S$9)*F374),0),0)</f>
        <v>0</v>
      </c>
      <c r="AS374" s="60">
        <f>IF(S374="аб",ROUNDUP((норми!$T$4*G374)+(норми!$S$11*(норми!$T$9*F374)),0),0)</f>
        <v>0</v>
      </c>
      <c r="AT374" s="113">
        <f>IF(R374="дп/др.(м)",ROUNDUP((F374*норми!$U$4)+(((норми!$U$10+норми!$U$11)*норми!$U$9)*F374),0),0)</f>
        <v>0</v>
      </c>
      <c r="AU374" s="60">
        <f>IF(S374="ам",ROUNDUP((норми!$V$4*G374)+(норми!$U$11*(норми!$V$9*F374)),0),0)</f>
        <v>0</v>
      </c>
      <c r="AV374" s="43"/>
      <c r="AW374" s="60" t="str">
        <f t="shared" si="66"/>
        <v/>
      </c>
      <c r="AX374" s="43"/>
      <c r="AY374" s="60" t="str">
        <f>IF(P374&gt;0,IF(AX374="+",(норми!$X$4)*(P374*G374),""),"")</f>
        <v/>
      </c>
      <c r="AZ374" s="43"/>
      <c r="BA374" s="60" t="str">
        <f>IF(P374&gt;0,IF(AZ374="+",(норми!$X$4)*(P374*G374),""),"")</f>
        <v/>
      </c>
      <c r="BB374" s="43"/>
      <c r="BC374" s="60" t="str">
        <f>IF(P374&gt;0,IF(BB374="+",(норми!$Z$4)*(P374*F374),""),"")</f>
        <v/>
      </c>
      <c r="BD374" s="61"/>
      <c r="BE374" s="60">
        <f t="shared" si="73"/>
        <v>0</v>
      </c>
      <c r="BF374" s="44">
        <f t="shared" si="74"/>
        <v>0</v>
      </c>
    </row>
    <row r="375" spans="1:58" hidden="1" outlineLevel="1" x14ac:dyDescent="0.2">
      <c r="A375" s="33">
        <v>49</v>
      </c>
      <c r="B375" s="21"/>
      <c r="C375" s="21"/>
      <c r="D375" s="48"/>
      <c r="E375" s="21"/>
      <c r="F375" s="21"/>
      <c r="G375" s="21"/>
      <c r="H375" s="21"/>
      <c r="I375" s="21"/>
      <c r="J375" s="20"/>
      <c r="K375" s="22"/>
      <c r="L375" s="22"/>
      <c r="M375" s="22"/>
      <c r="N375" s="22"/>
      <c r="O375" s="22"/>
      <c r="P375" s="21"/>
      <c r="Q375" s="22"/>
      <c r="R375" s="22"/>
      <c r="S375" s="22"/>
      <c r="T375" s="22"/>
      <c r="U375" s="22"/>
      <c r="V375" s="22"/>
      <c r="W375" s="22"/>
      <c r="X375" s="48"/>
      <c r="Y375" s="23"/>
      <c r="Z375" s="59">
        <f t="shared" si="69"/>
        <v>0</v>
      </c>
      <c r="AA375" s="60">
        <f t="shared" si="70"/>
        <v>0</v>
      </c>
      <c r="AB375" s="60">
        <f t="shared" si="71"/>
        <v>0</v>
      </c>
      <c r="AC375" s="60">
        <f t="shared" si="72"/>
        <v>0</v>
      </c>
      <c r="AD375" s="60">
        <f>IF(D375&lt;=4,O375+((O375*(норми!$E$6))/100),O375+((O375*(норми!$E$7))/100))</f>
        <v>0</v>
      </c>
      <c r="AE375" s="113">
        <f>IFERROR(IF(P375&gt;0,0,ROUNDUP(норми!$F$4*G375,0)),"")</f>
        <v>0</v>
      </c>
      <c r="AF375" s="61"/>
      <c r="AG375" s="61"/>
      <c r="AH375" s="61"/>
      <c r="AI375" s="60">
        <f>IF(X375&gt;0,(X375*(норми!$J$4*F375)),0)</f>
        <v>0</v>
      </c>
      <c r="AJ375" s="60">
        <f>IF(V375="фах",норми!$K$4*F375,0)</f>
        <v>0</v>
      </c>
      <c r="AK375" s="60">
        <f>IF(V375="заг",норми!$L$4*F375,0)</f>
        <v>0</v>
      </c>
      <c r="AL375" s="60">
        <f>IF(W375="фах",норми!$M$4*F375,0)</f>
        <v>0</v>
      </c>
      <c r="AM375" s="60">
        <f>IF(W375="заг",норми!$N$4*F375,0)</f>
        <v>0</v>
      </c>
      <c r="AN375" s="60">
        <f>IF(T375&gt;0,G375*норми!$O$4,0)</f>
        <v>0</v>
      </c>
      <c r="AO375" s="60">
        <f>IF(U375&gt;0,G375*норми!$P$4,0)</f>
        <v>0</v>
      </c>
      <c r="AP375" s="60">
        <f>IF(U375="е.п.",ROUNDUP(G375*норми!$Q$4,0),0)</f>
        <v>0</v>
      </c>
      <c r="AQ375" s="60">
        <f>IF(U375="е.у.",ROUNDUP(G375*норми!$R$4,0),0)</f>
        <v>0</v>
      </c>
      <c r="AR375" s="113">
        <f>IF(R375="дп/др.(б)",ROUNDUP((F375*норми!$S$4)+(((норми!$S$10+норми!$S$11)*норми!$S$9)*F375),0),0)</f>
        <v>0</v>
      </c>
      <c r="AS375" s="60">
        <f>IF(S375="аб",ROUNDUP((норми!$T$4*G375)+(норми!$S$11*(норми!$T$9*F375)),0),0)</f>
        <v>0</v>
      </c>
      <c r="AT375" s="113">
        <f>IF(R375="дп/др.(м)",ROUNDUP((F375*норми!$U$4)+(((норми!$U$10+норми!$U$11)*норми!$U$9)*F375),0),0)</f>
        <v>0</v>
      </c>
      <c r="AU375" s="60">
        <f>IF(S375="ам",ROUNDUP((норми!$V$4*G375)+(норми!$U$11*(норми!$V$9*F375)),0),0)</f>
        <v>0</v>
      </c>
      <c r="AV375" s="43"/>
      <c r="AW375" s="60" t="str">
        <f t="shared" si="66"/>
        <v/>
      </c>
      <c r="AX375" s="43"/>
      <c r="AY375" s="60" t="str">
        <f>IF(P375&gt;0,IF(AX375="+",(норми!$X$4)*(P375*G375),""),"")</f>
        <v/>
      </c>
      <c r="AZ375" s="43"/>
      <c r="BA375" s="60" t="str">
        <f>IF(P375&gt;0,IF(AZ375="+",(норми!$X$4)*(P375*G375),""),"")</f>
        <v/>
      </c>
      <c r="BB375" s="43"/>
      <c r="BC375" s="60" t="str">
        <f>IF(P375&gt;0,IF(BB375="+",(норми!$Z$4)*(P375*F375),""),"")</f>
        <v/>
      </c>
      <c r="BD375" s="61"/>
      <c r="BE375" s="60">
        <f t="shared" si="73"/>
        <v>0</v>
      </c>
      <c r="BF375" s="44">
        <f t="shared" si="74"/>
        <v>0</v>
      </c>
    </row>
    <row r="376" spans="1:58" hidden="1" outlineLevel="1" x14ac:dyDescent="0.2">
      <c r="A376" s="33">
        <v>50</v>
      </c>
      <c r="B376" s="21"/>
      <c r="C376" s="21"/>
      <c r="D376" s="48"/>
      <c r="E376" s="21"/>
      <c r="F376" s="21"/>
      <c r="G376" s="21"/>
      <c r="H376" s="21"/>
      <c r="I376" s="21"/>
      <c r="J376" s="20"/>
      <c r="K376" s="22"/>
      <c r="L376" s="22"/>
      <c r="M376" s="22"/>
      <c r="N376" s="22"/>
      <c r="O376" s="22"/>
      <c r="P376" s="21"/>
      <c r="Q376" s="22"/>
      <c r="R376" s="22"/>
      <c r="S376" s="22"/>
      <c r="T376" s="22"/>
      <c r="U376" s="22"/>
      <c r="V376" s="22"/>
      <c r="W376" s="22"/>
      <c r="X376" s="48"/>
      <c r="Y376" s="23"/>
      <c r="Z376" s="59">
        <f t="shared" si="69"/>
        <v>0</v>
      </c>
      <c r="AA376" s="60">
        <f t="shared" si="70"/>
        <v>0</v>
      </c>
      <c r="AB376" s="60">
        <f t="shared" si="71"/>
        <v>0</v>
      </c>
      <c r="AC376" s="60">
        <f t="shared" si="72"/>
        <v>0</v>
      </c>
      <c r="AD376" s="60">
        <f>IF(D376&lt;=4,O376+((O376*(норми!$E$6))/100),O376+((O376*(норми!$E$7))/100))</f>
        <v>0</v>
      </c>
      <c r="AE376" s="113">
        <f>IFERROR(IF(P376&gt;0,0,ROUNDUP(норми!$F$4*G376,0)),"")</f>
        <v>0</v>
      </c>
      <c r="AF376" s="61"/>
      <c r="AG376" s="61"/>
      <c r="AH376" s="61"/>
      <c r="AI376" s="60">
        <f>IF(X376&gt;0,(X376*(норми!$J$4*F376)),0)</f>
        <v>0</v>
      </c>
      <c r="AJ376" s="60">
        <f>IF(V376="фах",норми!$K$4*F376,0)</f>
        <v>0</v>
      </c>
      <c r="AK376" s="60">
        <f>IF(V376="заг",норми!$L$4*F376,0)</f>
        <v>0</v>
      </c>
      <c r="AL376" s="60">
        <f>IF(W376="фах",норми!$M$4*F376,0)</f>
        <v>0</v>
      </c>
      <c r="AM376" s="60">
        <f>IF(W376="заг",норми!$N$4*F376,0)</f>
        <v>0</v>
      </c>
      <c r="AN376" s="60">
        <f>IF(T376&gt;0,G376*норми!$O$4,0)</f>
        <v>0</v>
      </c>
      <c r="AO376" s="60">
        <f>IF(U376&gt;0,G376*норми!$P$4,0)</f>
        <v>0</v>
      </c>
      <c r="AP376" s="60">
        <f>IF(U376="е.п.",ROUNDUP(G376*норми!$Q$4,0),0)</f>
        <v>0</v>
      </c>
      <c r="AQ376" s="60">
        <f>IF(U376="е.у.",ROUNDUP(G376*норми!$R$4,0),0)</f>
        <v>0</v>
      </c>
      <c r="AR376" s="113">
        <f>IF(R376="дп/др.(б)",ROUNDUP((F376*норми!$S$4)+(((норми!$S$10+норми!$S$11)*норми!$S$9)*F376),0),0)</f>
        <v>0</v>
      </c>
      <c r="AS376" s="60">
        <f>IF(S376="аб",ROUNDUP((норми!$T$4*G376)+(норми!$S$11*(норми!$T$9*F376)),0),0)</f>
        <v>0</v>
      </c>
      <c r="AT376" s="113">
        <f>IF(R376="дп/др.(м)",ROUNDUP((F376*норми!$U$4)+(((норми!$U$10+норми!$U$11)*норми!$U$9)*F376),0),0)</f>
        <v>0</v>
      </c>
      <c r="AU376" s="60">
        <f>IF(S376="ам",ROUNDUP((норми!$V$4*G376)+(норми!$U$11*(норми!$V$9*F376)),0),0)</f>
        <v>0</v>
      </c>
      <c r="AV376" s="43"/>
      <c r="AW376" s="60" t="str">
        <f t="shared" si="66"/>
        <v/>
      </c>
      <c r="AX376" s="43"/>
      <c r="AY376" s="60" t="str">
        <f>IF(P376&gt;0,IF(AX376="+",(норми!$X$4)*(P376*G376),""),"")</f>
        <v/>
      </c>
      <c r="AZ376" s="43"/>
      <c r="BA376" s="60" t="str">
        <f>IF(P376&gt;0,IF(AZ376="+",(норми!$X$4)*(P376*G376),""),"")</f>
        <v/>
      </c>
      <c r="BB376" s="43"/>
      <c r="BC376" s="60" t="str">
        <f>IF(P376&gt;0,IF(BB376="+",(норми!$Z$4)*(P376*F376),""),"")</f>
        <v/>
      </c>
      <c r="BD376" s="61"/>
      <c r="BE376" s="60">
        <f t="shared" si="73"/>
        <v>0</v>
      </c>
      <c r="BF376" s="44">
        <f t="shared" si="74"/>
        <v>0</v>
      </c>
    </row>
    <row r="377" spans="1:58" hidden="1" outlineLevel="1" x14ac:dyDescent="0.2">
      <c r="A377" s="33">
        <v>51</v>
      </c>
      <c r="B377" s="21"/>
      <c r="C377" s="21"/>
      <c r="D377" s="48"/>
      <c r="E377" s="21"/>
      <c r="F377" s="21"/>
      <c r="G377" s="21"/>
      <c r="H377" s="21"/>
      <c r="I377" s="21"/>
      <c r="J377" s="20"/>
      <c r="K377" s="22"/>
      <c r="L377" s="22"/>
      <c r="M377" s="22"/>
      <c r="N377" s="22"/>
      <c r="O377" s="22"/>
      <c r="P377" s="21"/>
      <c r="Q377" s="22"/>
      <c r="R377" s="22"/>
      <c r="S377" s="22"/>
      <c r="T377" s="22"/>
      <c r="U377" s="22"/>
      <c r="V377" s="22"/>
      <c r="W377" s="22"/>
      <c r="X377" s="48"/>
      <c r="Y377" s="23"/>
      <c r="Z377" s="59">
        <f t="shared" si="69"/>
        <v>0</v>
      </c>
      <c r="AA377" s="60">
        <f t="shared" si="70"/>
        <v>0</v>
      </c>
      <c r="AB377" s="60">
        <f t="shared" si="71"/>
        <v>0</v>
      </c>
      <c r="AC377" s="60">
        <f t="shared" si="72"/>
        <v>0</v>
      </c>
      <c r="AD377" s="60">
        <f>IF(D377&lt;=4,O377+((O377*(норми!$E$6))/100),O377+((O377*(норми!$E$7))/100))</f>
        <v>0</v>
      </c>
      <c r="AE377" s="113">
        <f>IFERROR(IF(P377&gt;0,0,ROUNDUP(норми!$F$4*G377,0)),"")</f>
        <v>0</v>
      </c>
      <c r="AF377" s="61"/>
      <c r="AG377" s="61"/>
      <c r="AH377" s="61"/>
      <c r="AI377" s="60">
        <f>IF(X377&gt;0,(X377*(норми!$J$4*F377)),0)</f>
        <v>0</v>
      </c>
      <c r="AJ377" s="60">
        <f>IF(V377="фах",норми!$K$4*F377,0)</f>
        <v>0</v>
      </c>
      <c r="AK377" s="60">
        <f>IF(V377="заг",норми!$L$4*F377,0)</f>
        <v>0</v>
      </c>
      <c r="AL377" s="60">
        <f>IF(W377="фах",норми!$M$4*F377,0)</f>
        <v>0</v>
      </c>
      <c r="AM377" s="60">
        <f>IF(W377="заг",норми!$N$4*F377,0)</f>
        <v>0</v>
      </c>
      <c r="AN377" s="60">
        <f>IF(T377&gt;0,G377*норми!$O$4,0)</f>
        <v>0</v>
      </c>
      <c r="AO377" s="60">
        <f>IF(U377&gt;0,G377*норми!$P$4,0)</f>
        <v>0</v>
      </c>
      <c r="AP377" s="60">
        <f>IF(U377="е.п.",ROUNDUP(G377*норми!$Q$4,0),0)</f>
        <v>0</v>
      </c>
      <c r="AQ377" s="60">
        <f>IF(U377="е.у.",ROUNDUP(G377*норми!$R$4,0),0)</f>
        <v>0</v>
      </c>
      <c r="AR377" s="113">
        <f>IF(R377="дп/др.(б)",ROUNDUP((F377*норми!$S$4)+(((норми!$S$10+норми!$S$11)*норми!$S$9)*F377),0),0)</f>
        <v>0</v>
      </c>
      <c r="AS377" s="60">
        <f>IF(S377="аб",ROUNDUP((норми!$T$4*G377)+(норми!$S$11*(норми!$T$9*F377)),0),0)</f>
        <v>0</v>
      </c>
      <c r="AT377" s="113">
        <f>IF(R377="дп/др.(м)",ROUNDUP((F377*норми!$U$4)+(((норми!$U$10+норми!$U$11)*норми!$U$9)*F377),0),0)</f>
        <v>0</v>
      </c>
      <c r="AU377" s="60">
        <f>IF(S377="ам",ROUNDUP((норми!$V$4*G377)+(норми!$U$11*(норми!$V$9*F377)),0),0)</f>
        <v>0</v>
      </c>
      <c r="AV377" s="43"/>
      <c r="AW377" s="60" t="str">
        <f t="shared" si="66"/>
        <v/>
      </c>
      <c r="AX377" s="43"/>
      <c r="AY377" s="60" t="str">
        <f>IF(P377&gt;0,IF(AX377="+",(норми!$X$4)*(P377*G377),""),"")</f>
        <v/>
      </c>
      <c r="AZ377" s="43"/>
      <c r="BA377" s="60" t="str">
        <f>IF(P377&gt;0,IF(AZ377="+",(норми!$X$4)*(P377*G377),""),"")</f>
        <v/>
      </c>
      <c r="BB377" s="43"/>
      <c r="BC377" s="60" t="str">
        <f>IF(P377&gt;0,IF(BB377="+",(норми!$Z$4)*(P377*F377),""),"")</f>
        <v/>
      </c>
      <c r="BD377" s="61"/>
      <c r="BE377" s="60">
        <f t="shared" si="73"/>
        <v>0</v>
      </c>
      <c r="BF377" s="44">
        <f t="shared" si="74"/>
        <v>0</v>
      </c>
    </row>
    <row r="378" spans="1:58" hidden="1" outlineLevel="1" x14ac:dyDescent="0.2">
      <c r="A378" s="33">
        <v>52</v>
      </c>
      <c r="B378" s="21"/>
      <c r="C378" s="21"/>
      <c r="D378" s="48"/>
      <c r="E378" s="21"/>
      <c r="F378" s="21"/>
      <c r="G378" s="21"/>
      <c r="H378" s="21"/>
      <c r="I378" s="21"/>
      <c r="J378" s="20"/>
      <c r="K378" s="22"/>
      <c r="L378" s="22"/>
      <c r="M378" s="22"/>
      <c r="N378" s="22"/>
      <c r="O378" s="22"/>
      <c r="P378" s="21"/>
      <c r="Q378" s="22"/>
      <c r="R378" s="22"/>
      <c r="S378" s="22"/>
      <c r="T378" s="22"/>
      <c r="U378" s="22"/>
      <c r="V378" s="22"/>
      <c r="W378" s="22"/>
      <c r="X378" s="48"/>
      <c r="Y378" s="23"/>
      <c r="Z378" s="59">
        <f t="shared" si="69"/>
        <v>0</v>
      </c>
      <c r="AA378" s="60">
        <f t="shared" si="70"/>
        <v>0</v>
      </c>
      <c r="AB378" s="60">
        <f t="shared" si="71"/>
        <v>0</v>
      </c>
      <c r="AC378" s="60">
        <f t="shared" si="72"/>
        <v>0</v>
      </c>
      <c r="AD378" s="60">
        <f>IF(D378&lt;=4,O378+((O378*(норми!$E$6))/100),O378+((O378*(норми!$E$7))/100))</f>
        <v>0</v>
      </c>
      <c r="AE378" s="113">
        <f>IFERROR(IF(P378&gt;0,0,ROUNDUP(норми!$F$4*G378,0)),"")</f>
        <v>0</v>
      </c>
      <c r="AF378" s="61"/>
      <c r="AG378" s="61"/>
      <c r="AH378" s="61"/>
      <c r="AI378" s="60">
        <f>IF(X378&gt;0,(X378*(норми!$J$4*F378)),0)</f>
        <v>0</v>
      </c>
      <c r="AJ378" s="60">
        <f>IF(V378="фах",норми!$K$4*F378,0)</f>
        <v>0</v>
      </c>
      <c r="AK378" s="60">
        <f>IF(V378="заг",норми!$L$4*F378,0)</f>
        <v>0</v>
      </c>
      <c r="AL378" s="60">
        <f>IF(W378="фах",норми!$M$4*F378,0)</f>
        <v>0</v>
      </c>
      <c r="AM378" s="60">
        <f>IF(W378="заг",норми!$N$4*F378,0)</f>
        <v>0</v>
      </c>
      <c r="AN378" s="60">
        <f>IF(T378&gt;0,G378*норми!$O$4,0)</f>
        <v>0</v>
      </c>
      <c r="AO378" s="60">
        <f>IF(U378&gt;0,G378*норми!$P$4,0)</f>
        <v>0</v>
      </c>
      <c r="AP378" s="60">
        <f>IF(U378="е.п.",ROUNDUP(G378*норми!$Q$4,0),0)</f>
        <v>0</v>
      </c>
      <c r="AQ378" s="60">
        <f>IF(U378="е.у.",ROUNDUP(G378*норми!$R$4,0),0)</f>
        <v>0</v>
      </c>
      <c r="AR378" s="113">
        <f>IF(R378="дп/др.(б)",ROUNDUP((F378*норми!$S$4)+(((норми!$S$10+норми!$S$11)*норми!$S$9)*F378),0),0)</f>
        <v>0</v>
      </c>
      <c r="AS378" s="60">
        <f>IF(S378="аб",ROUNDUP((норми!$T$4*G378)+(норми!$S$11*(норми!$T$9*F378)),0),0)</f>
        <v>0</v>
      </c>
      <c r="AT378" s="113">
        <f>IF(R378="дп/др.(м)",ROUNDUP((F378*норми!$U$4)+(((норми!$U$10+норми!$U$11)*норми!$U$9)*F378),0),0)</f>
        <v>0</v>
      </c>
      <c r="AU378" s="60">
        <f>IF(S378="ам",ROUNDUP((норми!$V$4*G378)+(норми!$U$11*(норми!$V$9*F378)),0),0)</f>
        <v>0</v>
      </c>
      <c r="AV378" s="43"/>
      <c r="AW378" s="60" t="str">
        <f t="shared" si="66"/>
        <v/>
      </c>
      <c r="AX378" s="43"/>
      <c r="AY378" s="60" t="str">
        <f>IF(P378&gt;0,IF(AX378="+",(норми!$X$4)*(P378*G378),""),"")</f>
        <v/>
      </c>
      <c r="AZ378" s="43"/>
      <c r="BA378" s="60" t="str">
        <f>IF(P378&gt;0,IF(AZ378="+",(норми!$X$4)*(P378*G378),""),"")</f>
        <v/>
      </c>
      <c r="BB378" s="43"/>
      <c r="BC378" s="60" t="str">
        <f>IF(P378&gt;0,IF(BB378="+",(норми!$Z$4)*(P378*F378),""),"")</f>
        <v/>
      </c>
      <c r="BD378" s="61"/>
      <c r="BE378" s="60">
        <f t="shared" si="73"/>
        <v>0</v>
      </c>
      <c r="BF378" s="44">
        <f t="shared" si="74"/>
        <v>0</v>
      </c>
    </row>
    <row r="379" spans="1:58" hidden="1" outlineLevel="1" x14ac:dyDescent="0.2">
      <c r="A379" s="33">
        <v>53</v>
      </c>
      <c r="B379" s="21"/>
      <c r="C379" s="21"/>
      <c r="D379" s="48"/>
      <c r="E379" s="21"/>
      <c r="F379" s="21"/>
      <c r="G379" s="21"/>
      <c r="H379" s="21"/>
      <c r="I379" s="21"/>
      <c r="J379" s="20"/>
      <c r="K379" s="22"/>
      <c r="L379" s="22"/>
      <c r="M379" s="22"/>
      <c r="N379" s="22"/>
      <c r="O379" s="22"/>
      <c r="P379" s="21"/>
      <c r="Q379" s="22"/>
      <c r="R379" s="22"/>
      <c r="S379" s="22"/>
      <c r="T379" s="22"/>
      <c r="U379" s="22"/>
      <c r="V379" s="22"/>
      <c r="W379" s="22"/>
      <c r="X379" s="48"/>
      <c r="Y379" s="23"/>
      <c r="Z379" s="59">
        <f t="shared" si="69"/>
        <v>0</v>
      </c>
      <c r="AA379" s="60">
        <f t="shared" si="70"/>
        <v>0</v>
      </c>
      <c r="AB379" s="60">
        <f t="shared" si="71"/>
        <v>0</v>
      </c>
      <c r="AC379" s="60">
        <f t="shared" si="72"/>
        <v>0</v>
      </c>
      <c r="AD379" s="60">
        <f>IF(D379&lt;=4,O379+((O379*(норми!$E$6))/100),O379+((O379*(норми!$E$7))/100))</f>
        <v>0</v>
      </c>
      <c r="AE379" s="113">
        <f>IFERROR(IF(P379&gt;0,0,ROUNDUP(норми!$F$4*G379,0)),"")</f>
        <v>0</v>
      </c>
      <c r="AF379" s="61"/>
      <c r="AG379" s="61"/>
      <c r="AH379" s="61"/>
      <c r="AI379" s="60">
        <f>IF(X379&gt;0,(X379*(норми!$J$4*F379)),0)</f>
        <v>0</v>
      </c>
      <c r="AJ379" s="60">
        <f>IF(V379="фах",норми!$K$4*F379,0)</f>
        <v>0</v>
      </c>
      <c r="AK379" s="60">
        <f>IF(V379="заг",норми!$L$4*F379,0)</f>
        <v>0</v>
      </c>
      <c r="AL379" s="60">
        <f>IF(W379="фах",норми!$M$4*F379,0)</f>
        <v>0</v>
      </c>
      <c r="AM379" s="60">
        <f>IF(W379="заг",норми!$N$4*F379,0)</f>
        <v>0</v>
      </c>
      <c r="AN379" s="60">
        <f>IF(T379&gt;0,G379*норми!$O$4,0)</f>
        <v>0</v>
      </c>
      <c r="AO379" s="60">
        <f>IF(U379&gt;0,G379*норми!$P$4,0)</f>
        <v>0</v>
      </c>
      <c r="AP379" s="60">
        <f>IF(U379="е.п.",ROUNDUP(G379*норми!$Q$4,0),0)</f>
        <v>0</v>
      </c>
      <c r="AQ379" s="60">
        <f>IF(U379="е.у.",ROUNDUP(G379*норми!$R$4,0),0)</f>
        <v>0</v>
      </c>
      <c r="AR379" s="113">
        <f>IF(R379="дп/др.(б)",ROUNDUP((F379*норми!$S$4)+(((норми!$S$10+норми!$S$11)*норми!$S$9)*F379),0),0)</f>
        <v>0</v>
      </c>
      <c r="AS379" s="60">
        <f>IF(S379="аб",ROUNDUP((норми!$T$4*G379)+(норми!$S$11*(норми!$T$9*F379)),0),0)</f>
        <v>0</v>
      </c>
      <c r="AT379" s="113">
        <f>IF(R379="дп/др.(м)",ROUNDUP((F379*норми!$U$4)+(((норми!$U$10+норми!$U$11)*норми!$U$9)*F379),0),0)</f>
        <v>0</v>
      </c>
      <c r="AU379" s="60">
        <f>IF(S379="ам",ROUNDUP((норми!$V$4*G379)+(норми!$U$11*(норми!$V$9*F379)),0),0)</f>
        <v>0</v>
      </c>
      <c r="AV379" s="43"/>
      <c r="AW379" s="60" t="str">
        <f t="shared" si="66"/>
        <v/>
      </c>
      <c r="AX379" s="43"/>
      <c r="AY379" s="60" t="str">
        <f>IF(P379&gt;0,IF(AX379="+",(норми!$X$4)*(P379*G379),""),"")</f>
        <v/>
      </c>
      <c r="AZ379" s="43"/>
      <c r="BA379" s="60" t="str">
        <f>IF(P379&gt;0,IF(AZ379="+",(норми!$X$4)*(P379*G379),""),"")</f>
        <v/>
      </c>
      <c r="BB379" s="43"/>
      <c r="BC379" s="60" t="str">
        <f>IF(P379&gt;0,IF(BB379="+",(норми!$Z$4)*(P379*F379),""),"")</f>
        <v/>
      </c>
      <c r="BD379" s="61"/>
      <c r="BE379" s="60">
        <f t="shared" si="73"/>
        <v>0</v>
      </c>
      <c r="BF379" s="44">
        <f t="shared" si="74"/>
        <v>0</v>
      </c>
    </row>
    <row r="380" spans="1:58" hidden="1" outlineLevel="1" x14ac:dyDescent="0.2">
      <c r="A380" s="33">
        <v>54</v>
      </c>
      <c r="B380" s="21"/>
      <c r="C380" s="21"/>
      <c r="D380" s="48"/>
      <c r="E380" s="21"/>
      <c r="F380" s="21"/>
      <c r="G380" s="21"/>
      <c r="H380" s="21"/>
      <c r="I380" s="21"/>
      <c r="J380" s="20"/>
      <c r="K380" s="22"/>
      <c r="L380" s="22"/>
      <c r="M380" s="22"/>
      <c r="N380" s="22"/>
      <c r="O380" s="22"/>
      <c r="P380" s="21"/>
      <c r="Q380" s="22"/>
      <c r="R380" s="22"/>
      <c r="S380" s="22"/>
      <c r="T380" s="22"/>
      <c r="U380" s="22"/>
      <c r="V380" s="22"/>
      <c r="W380" s="22"/>
      <c r="X380" s="48"/>
      <c r="Y380" s="23"/>
      <c r="Z380" s="59">
        <f t="shared" si="69"/>
        <v>0</v>
      </c>
      <c r="AA380" s="60">
        <f t="shared" si="70"/>
        <v>0</v>
      </c>
      <c r="AB380" s="60">
        <f t="shared" si="71"/>
        <v>0</v>
      </c>
      <c r="AC380" s="60">
        <f t="shared" si="72"/>
        <v>0</v>
      </c>
      <c r="AD380" s="60">
        <f>IF(D380&lt;=4,O380+((O380*(норми!$E$6))/100),O380+((O380*(норми!$E$7))/100))</f>
        <v>0</v>
      </c>
      <c r="AE380" s="113">
        <f>IFERROR(IF(P380&gt;0,0,ROUNDUP(норми!$F$4*G380,0)),"")</f>
        <v>0</v>
      </c>
      <c r="AF380" s="61"/>
      <c r="AG380" s="61"/>
      <c r="AH380" s="61"/>
      <c r="AI380" s="60">
        <f>IF(X380&gt;0,(X380*(норми!$J$4*F380)),0)</f>
        <v>0</v>
      </c>
      <c r="AJ380" s="60">
        <f>IF(V380="фах",норми!$K$4*F380,0)</f>
        <v>0</v>
      </c>
      <c r="AK380" s="60">
        <f>IF(V380="заг",норми!$L$4*F380,0)</f>
        <v>0</v>
      </c>
      <c r="AL380" s="60">
        <f>IF(W380="фах",норми!$M$4*F380,0)</f>
        <v>0</v>
      </c>
      <c r="AM380" s="60">
        <f>IF(W380="заг",норми!$N$4*F380,0)</f>
        <v>0</v>
      </c>
      <c r="AN380" s="60">
        <f>IF(T380&gt;0,G380*норми!$O$4,0)</f>
        <v>0</v>
      </c>
      <c r="AO380" s="60">
        <f>IF(U380&gt;0,G380*норми!$P$4,0)</f>
        <v>0</v>
      </c>
      <c r="AP380" s="60">
        <f>IF(U380="е.п.",ROUNDUP(G380*норми!$Q$4,0),0)</f>
        <v>0</v>
      </c>
      <c r="AQ380" s="60">
        <f>IF(U380="е.у.",ROUNDUP(G380*норми!$R$4,0),0)</f>
        <v>0</v>
      </c>
      <c r="AR380" s="113">
        <f>IF(R380="дп/др.(б)",ROUNDUP((F380*норми!$S$4)+(((норми!$S$10+норми!$S$11)*норми!$S$9)*F380),0),0)</f>
        <v>0</v>
      </c>
      <c r="AS380" s="60">
        <f>IF(S380="аб",ROUNDUP((норми!$T$4*G380)+(норми!$S$11*(норми!$T$9*F380)),0),0)</f>
        <v>0</v>
      </c>
      <c r="AT380" s="113">
        <f>IF(R380="дп/др.(м)",ROUNDUP((F380*норми!$U$4)+(((норми!$U$10+норми!$U$11)*норми!$U$9)*F380),0),0)</f>
        <v>0</v>
      </c>
      <c r="AU380" s="60">
        <f>IF(S380="ам",ROUNDUP((норми!$V$4*G380)+(норми!$U$11*(норми!$V$9*F380)),0),0)</f>
        <v>0</v>
      </c>
      <c r="AV380" s="43"/>
      <c r="AW380" s="60" t="str">
        <f t="shared" si="66"/>
        <v/>
      </c>
      <c r="AX380" s="43"/>
      <c r="AY380" s="60" t="str">
        <f>IF(P380&gt;0,IF(AX380="+",(норми!$X$4)*(P380*G380),""),"")</f>
        <v/>
      </c>
      <c r="AZ380" s="43"/>
      <c r="BA380" s="60" t="str">
        <f>IF(P380&gt;0,IF(AZ380="+",(норми!$X$4)*(P380*G380),""),"")</f>
        <v/>
      </c>
      <c r="BB380" s="43"/>
      <c r="BC380" s="60" t="str">
        <f>IF(P380&gt;0,IF(BB380="+",(норми!$Z$4)*(P380*F380),""),"")</f>
        <v/>
      </c>
      <c r="BD380" s="61"/>
      <c r="BE380" s="60">
        <f t="shared" si="73"/>
        <v>0</v>
      </c>
      <c r="BF380" s="44">
        <f t="shared" si="74"/>
        <v>0</v>
      </c>
    </row>
    <row r="381" spans="1:58" hidden="1" outlineLevel="1" x14ac:dyDescent="0.2">
      <c r="A381" s="33">
        <v>55</v>
      </c>
      <c r="B381" s="21"/>
      <c r="C381" s="21"/>
      <c r="D381" s="48"/>
      <c r="E381" s="21"/>
      <c r="F381" s="21"/>
      <c r="G381" s="21"/>
      <c r="H381" s="21"/>
      <c r="I381" s="21"/>
      <c r="J381" s="20"/>
      <c r="K381" s="22"/>
      <c r="L381" s="22"/>
      <c r="M381" s="22"/>
      <c r="N381" s="22"/>
      <c r="O381" s="22"/>
      <c r="P381" s="21"/>
      <c r="Q381" s="22"/>
      <c r="R381" s="22"/>
      <c r="S381" s="22"/>
      <c r="T381" s="22"/>
      <c r="U381" s="22"/>
      <c r="V381" s="22"/>
      <c r="W381" s="22"/>
      <c r="X381" s="48"/>
      <c r="Y381" s="23"/>
      <c r="Z381" s="59">
        <f t="shared" si="69"/>
        <v>0</v>
      </c>
      <c r="AA381" s="60">
        <f t="shared" si="70"/>
        <v>0</v>
      </c>
      <c r="AB381" s="60">
        <f t="shared" si="71"/>
        <v>0</v>
      </c>
      <c r="AC381" s="60">
        <f t="shared" si="72"/>
        <v>0</v>
      </c>
      <c r="AD381" s="60">
        <f>IF(D381&lt;=4,O381+((O381*(норми!$E$6))/100),O381+((O381*(норми!$E$7))/100))</f>
        <v>0</v>
      </c>
      <c r="AE381" s="113">
        <f>IFERROR(IF(P381&gt;0,0,ROUNDUP(норми!$F$4*G381,0)),"")</f>
        <v>0</v>
      </c>
      <c r="AF381" s="61"/>
      <c r="AG381" s="61"/>
      <c r="AH381" s="61"/>
      <c r="AI381" s="60">
        <f>IF(X381&gt;0,(X381*(норми!$J$4*F381)),0)</f>
        <v>0</v>
      </c>
      <c r="AJ381" s="60">
        <f>IF(V381="фах",норми!$K$4*F381,0)</f>
        <v>0</v>
      </c>
      <c r="AK381" s="60">
        <f>IF(V381="заг",норми!$L$4*F381,0)</f>
        <v>0</v>
      </c>
      <c r="AL381" s="60">
        <f>IF(W381="фах",норми!$M$4*F381,0)</f>
        <v>0</v>
      </c>
      <c r="AM381" s="60">
        <f>IF(W381="заг",норми!$N$4*F381,0)</f>
        <v>0</v>
      </c>
      <c r="AN381" s="60">
        <f>IF(T381&gt;0,G381*норми!$O$4,0)</f>
        <v>0</v>
      </c>
      <c r="AO381" s="60">
        <f>IF(U381&gt;0,G381*норми!$P$4,0)</f>
        <v>0</v>
      </c>
      <c r="AP381" s="60">
        <f>IF(U381="е.п.",ROUNDUP(G381*норми!$Q$4,0),0)</f>
        <v>0</v>
      </c>
      <c r="AQ381" s="60">
        <f>IF(U381="е.у.",ROUNDUP(G381*норми!$R$4,0),0)</f>
        <v>0</v>
      </c>
      <c r="AR381" s="113">
        <f>IF(R381="дп/др.(б)",ROUNDUP((F381*норми!$S$4)+(((норми!$S$10+норми!$S$11)*норми!$S$9)*F381),0),0)</f>
        <v>0</v>
      </c>
      <c r="AS381" s="60">
        <f>IF(S381="аб",ROUNDUP((норми!$T$4*G381)+(норми!$S$11*(норми!$T$9*F381)),0),0)</f>
        <v>0</v>
      </c>
      <c r="AT381" s="113">
        <f>IF(R381="дп/др.(м)",ROUNDUP((F381*норми!$U$4)+(((норми!$U$10+норми!$U$11)*норми!$U$9)*F381),0),0)</f>
        <v>0</v>
      </c>
      <c r="AU381" s="60">
        <f>IF(S381="ам",ROUNDUP((норми!$V$4*G381)+(норми!$U$11*(норми!$V$9*F381)),0),0)</f>
        <v>0</v>
      </c>
      <c r="AV381" s="43"/>
      <c r="AW381" s="60" t="str">
        <f t="shared" si="66"/>
        <v/>
      </c>
      <c r="AX381" s="43"/>
      <c r="AY381" s="60" t="str">
        <f>IF(P381&gt;0,IF(AX381="+",(норми!$X$4)*(P381*G381),""),"")</f>
        <v/>
      </c>
      <c r="AZ381" s="43"/>
      <c r="BA381" s="60" t="str">
        <f>IF(P381&gt;0,IF(AZ381="+",(норми!$X$4)*(P381*G381),""),"")</f>
        <v/>
      </c>
      <c r="BB381" s="43"/>
      <c r="BC381" s="60" t="str">
        <f>IF(P381&gt;0,IF(BB381="+",(норми!$Z$4)*(P381*F381),""),"")</f>
        <v/>
      </c>
      <c r="BD381" s="61"/>
      <c r="BE381" s="60">
        <f t="shared" si="73"/>
        <v>0</v>
      </c>
      <c r="BF381" s="44">
        <f t="shared" si="74"/>
        <v>0</v>
      </c>
    </row>
    <row r="382" spans="1:58" hidden="1" outlineLevel="1" x14ac:dyDescent="0.2">
      <c r="A382" s="33">
        <v>56</v>
      </c>
      <c r="B382" s="21"/>
      <c r="C382" s="21"/>
      <c r="D382" s="48"/>
      <c r="E382" s="21"/>
      <c r="F382" s="21"/>
      <c r="G382" s="21"/>
      <c r="H382" s="21"/>
      <c r="I382" s="21"/>
      <c r="J382" s="20"/>
      <c r="K382" s="22"/>
      <c r="L382" s="22"/>
      <c r="M382" s="22"/>
      <c r="N382" s="22"/>
      <c r="O382" s="22"/>
      <c r="P382" s="21"/>
      <c r="Q382" s="22"/>
      <c r="R382" s="22"/>
      <c r="S382" s="22"/>
      <c r="T382" s="22"/>
      <c r="U382" s="22"/>
      <c r="V382" s="22"/>
      <c r="W382" s="22"/>
      <c r="X382" s="48"/>
      <c r="Y382" s="23"/>
      <c r="Z382" s="59">
        <f t="shared" si="69"/>
        <v>0</v>
      </c>
      <c r="AA382" s="60">
        <f t="shared" si="70"/>
        <v>0</v>
      </c>
      <c r="AB382" s="60">
        <f t="shared" si="71"/>
        <v>0</v>
      </c>
      <c r="AC382" s="60">
        <f t="shared" si="72"/>
        <v>0</v>
      </c>
      <c r="AD382" s="60">
        <f>IF(D382&lt;=4,O382+((O382*(норми!$E$6))/100),O382+((O382*(норми!$E$7))/100))</f>
        <v>0</v>
      </c>
      <c r="AE382" s="113">
        <f>IFERROR(IF(P382&gt;0,0,ROUNDUP(норми!$F$4*G382,0)),"")</f>
        <v>0</v>
      </c>
      <c r="AF382" s="61"/>
      <c r="AG382" s="61"/>
      <c r="AH382" s="61"/>
      <c r="AI382" s="60">
        <f>IF(X382&gt;0,(X382*(норми!$J$4*F382)),0)</f>
        <v>0</v>
      </c>
      <c r="AJ382" s="60">
        <f>IF(V382="фах",норми!$K$4*F382,0)</f>
        <v>0</v>
      </c>
      <c r="AK382" s="60">
        <f>IF(V382="заг",норми!$L$4*F382,0)</f>
        <v>0</v>
      </c>
      <c r="AL382" s="60">
        <f>IF(W382="фах",норми!$M$4*F382,0)</f>
        <v>0</v>
      </c>
      <c r="AM382" s="60">
        <f>IF(W382="заг",норми!$N$4*F382,0)</f>
        <v>0</v>
      </c>
      <c r="AN382" s="60">
        <f>IF(T382&gt;0,G382*норми!$O$4,0)</f>
        <v>0</v>
      </c>
      <c r="AO382" s="60">
        <f>IF(U382&gt;0,G382*норми!$P$4,0)</f>
        <v>0</v>
      </c>
      <c r="AP382" s="60">
        <f>IF(U382="е.п.",ROUNDUP(G382*норми!$Q$4,0),0)</f>
        <v>0</v>
      </c>
      <c r="AQ382" s="60">
        <f>IF(U382="е.у.",ROUNDUP(G382*норми!$R$4,0),0)</f>
        <v>0</v>
      </c>
      <c r="AR382" s="113">
        <f>IF(R382="дп/др.(б)",ROUNDUP((F382*норми!$S$4)+(((норми!$S$10+норми!$S$11)*норми!$S$9)*F382),0),0)</f>
        <v>0</v>
      </c>
      <c r="AS382" s="60">
        <f>IF(S382="аб",ROUNDUP((норми!$T$4*G382)+(норми!$S$11*(норми!$T$9*F382)),0),0)</f>
        <v>0</v>
      </c>
      <c r="AT382" s="113">
        <f>IF(R382="дп/др.(м)",ROUNDUP((F382*норми!$U$4)+(((норми!$U$10+норми!$U$11)*норми!$U$9)*F382),0),0)</f>
        <v>0</v>
      </c>
      <c r="AU382" s="60">
        <f>IF(S382="ам",ROUNDUP((норми!$V$4*G382)+(норми!$U$11*(норми!$V$9*F382)),0),0)</f>
        <v>0</v>
      </c>
      <c r="AV382" s="43"/>
      <c r="AW382" s="60" t="str">
        <f t="shared" si="66"/>
        <v/>
      </c>
      <c r="AX382" s="43"/>
      <c r="AY382" s="60" t="str">
        <f>IF(P382&gt;0,IF(AX382="+",(норми!$X$4)*(P382*G382),""),"")</f>
        <v/>
      </c>
      <c r="AZ382" s="43"/>
      <c r="BA382" s="60" t="str">
        <f>IF(P382&gt;0,IF(AZ382="+",(норми!$X$4)*(P382*G382),""),"")</f>
        <v/>
      </c>
      <c r="BB382" s="43"/>
      <c r="BC382" s="60" t="str">
        <f>IF(P382&gt;0,IF(BB382="+",(норми!$Z$4)*(P382*F382),""),"")</f>
        <v/>
      </c>
      <c r="BD382" s="61"/>
      <c r="BE382" s="60">
        <f t="shared" si="73"/>
        <v>0</v>
      </c>
      <c r="BF382" s="44">
        <f t="shared" si="74"/>
        <v>0</v>
      </c>
    </row>
    <row r="383" spans="1:58" hidden="1" outlineLevel="1" x14ac:dyDescent="0.2">
      <c r="A383" s="33">
        <v>57</v>
      </c>
      <c r="B383" s="21"/>
      <c r="C383" s="21"/>
      <c r="D383" s="48"/>
      <c r="E383" s="21"/>
      <c r="F383" s="21"/>
      <c r="G383" s="21"/>
      <c r="H383" s="21"/>
      <c r="I383" s="21"/>
      <c r="J383" s="20"/>
      <c r="K383" s="22"/>
      <c r="L383" s="22"/>
      <c r="M383" s="22"/>
      <c r="N383" s="22"/>
      <c r="O383" s="22"/>
      <c r="P383" s="21"/>
      <c r="Q383" s="22"/>
      <c r="R383" s="22"/>
      <c r="S383" s="22"/>
      <c r="T383" s="22"/>
      <c r="U383" s="22"/>
      <c r="V383" s="22"/>
      <c r="W383" s="22"/>
      <c r="X383" s="48"/>
      <c r="Y383" s="23"/>
      <c r="Z383" s="59">
        <f t="shared" si="69"/>
        <v>0</v>
      </c>
      <c r="AA383" s="60">
        <f t="shared" si="70"/>
        <v>0</v>
      </c>
      <c r="AB383" s="60">
        <f t="shared" si="71"/>
        <v>0</v>
      </c>
      <c r="AC383" s="60">
        <f t="shared" si="72"/>
        <v>0</v>
      </c>
      <c r="AD383" s="60">
        <f>IF(D383&lt;=4,O383+((O383*(норми!$E$6))/100),O383+((O383*(норми!$E$7))/100))</f>
        <v>0</v>
      </c>
      <c r="AE383" s="113">
        <f>IFERROR(IF(P383&gt;0,0,ROUNDUP(норми!$F$4*G383,0)),"")</f>
        <v>0</v>
      </c>
      <c r="AF383" s="61"/>
      <c r="AG383" s="61"/>
      <c r="AH383" s="61"/>
      <c r="AI383" s="60">
        <f>IF(X383&gt;0,(X383*(норми!$J$4*F383)),0)</f>
        <v>0</v>
      </c>
      <c r="AJ383" s="60">
        <f>IF(V383="фах",норми!$K$4*F383,0)</f>
        <v>0</v>
      </c>
      <c r="AK383" s="60">
        <f>IF(V383="заг",норми!$L$4*F383,0)</f>
        <v>0</v>
      </c>
      <c r="AL383" s="60">
        <f>IF(W383="фах",норми!$M$4*F383,0)</f>
        <v>0</v>
      </c>
      <c r="AM383" s="60">
        <f>IF(W383="заг",норми!$N$4*F383,0)</f>
        <v>0</v>
      </c>
      <c r="AN383" s="60">
        <f>IF(T383&gt;0,G383*норми!$O$4,0)</f>
        <v>0</v>
      </c>
      <c r="AO383" s="60">
        <f>IF(U383&gt;0,G383*норми!$P$4,0)</f>
        <v>0</v>
      </c>
      <c r="AP383" s="60">
        <f>IF(U383="е.п.",ROUNDUP(G383*норми!$Q$4,0),0)</f>
        <v>0</v>
      </c>
      <c r="AQ383" s="60">
        <f>IF(U383="е.у.",ROUNDUP(G383*норми!$R$4,0),0)</f>
        <v>0</v>
      </c>
      <c r="AR383" s="113">
        <f>IF(R383="дп/др.(б)",ROUNDUP((F383*норми!$S$4)+(((норми!$S$10+норми!$S$11)*норми!$S$9)*F383),0),0)</f>
        <v>0</v>
      </c>
      <c r="AS383" s="60">
        <f>IF(S383="аб",ROUNDUP((норми!$T$4*G383)+(норми!$S$11*(норми!$T$9*F383)),0),0)</f>
        <v>0</v>
      </c>
      <c r="AT383" s="113">
        <f>IF(R383="дп/др.(м)",ROUNDUP((F383*норми!$U$4)+(((норми!$U$10+норми!$U$11)*норми!$U$9)*F383),0),0)</f>
        <v>0</v>
      </c>
      <c r="AU383" s="60">
        <f>IF(S383="ам",ROUNDUP((норми!$V$4*G383)+(норми!$U$11*(норми!$V$9*F383)),0),0)</f>
        <v>0</v>
      </c>
      <c r="AV383" s="43"/>
      <c r="AW383" s="60" t="str">
        <f t="shared" si="66"/>
        <v/>
      </c>
      <c r="AX383" s="43"/>
      <c r="AY383" s="60" t="str">
        <f>IF(P383&gt;0,IF(AX383="+",(норми!$X$4)*(P383*G383),""),"")</f>
        <v/>
      </c>
      <c r="AZ383" s="43"/>
      <c r="BA383" s="60" t="str">
        <f>IF(P383&gt;0,IF(AZ383="+",(норми!$X$4)*(P383*G383),""),"")</f>
        <v/>
      </c>
      <c r="BB383" s="43"/>
      <c r="BC383" s="60" t="str">
        <f>IF(P383&gt;0,IF(BB383="+",(норми!$Z$4)*(P383*F383),""),"")</f>
        <v/>
      </c>
      <c r="BD383" s="61"/>
      <c r="BE383" s="60">
        <f t="shared" si="73"/>
        <v>0</v>
      </c>
      <c r="BF383" s="44">
        <f t="shared" si="74"/>
        <v>0</v>
      </c>
    </row>
    <row r="384" spans="1:58" hidden="1" outlineLevel="1" x14ac:dyDescent="0.2">
      <c r="A384" s="33">
        <v>58</v>
      </c>
      <c r="B384" s="21"/>
      <c r="C384" s="21"/>
      <c r="D384" s="48"/>
      <c r="E384" s="21"/>
      <c r="F384" s="21"/>
      <c r="G384" s="21"/>
      <c r="H384" s="21"/>
      <c r="I384" s="21"/>
      <c r="J384" s="20"/>
      <c r="K384" s="22"/>
      <c r="L384" s="22"/>
      <c r="M384" s="22"/>
      <c r="N384" s="22"/>
      <c r="O384" s="22"/>
      <c r="P384" s="21"/>
      <c r="Q384" s="22"/>
      <c r="R384" s="22"/>
      <c r="S384" s="22"/>
      <c r="T384" s="22"/>
      <c r="U384" s="22"/>
      <c r="V384" s="22"/>
      <c r="W384" s="22"/>
      <c r="X384" s="48"/>
      <c r="Y384" s="23"/>
      <c r="Z384" s="59">
        <f t="shared" si="69"/>
        <v>0</v>
      </c>
      <c r="AA384" s="60">
        <f t="shared" si="70"/>
        <v>0</v>
      </c>
      <c r="AB384" s="60">
        <f t="shared" si="71"/>
        <v>0</v>
      </c>
      <c r="AC384" s="60">
        <f t="shared" si="72"/>
        <v>0</v>
      </c>
      <c r="AD384" s="60">
        <f>IF(D384&lt;=4,O384+((O384*(норми!$E$6))/100),O384+((O384*(норми!$E$7))/100))</f>
        <v>0</v>
      </c>
      <c r="AE384" s="113">
        <f>IFERROR(IF(P384&gt;0,0,ROUNDUP(норми!$F$4*G384,0)),"")</f>
        <v>0</v>
      </c>
      <c r="AF384" s="61"/>
      <c r="AG384" s="61"/>
      <c r="AH384" s="61"/>
      <c r="AI384" s="60">
        <f>IF(X384&gt;0,(X384*(норми!$J$4*F384)),0)</f>
        <v>0</v>
      </c>
      <c r="AJ384" s="60">
        <f>IF(V384="фах",норми!$K$4*F384,0)</f>
        <v>0</v>
      </c>
      <c r="AK384" s="60">
        <f>IF(V384="заг",норми!$L$4*F384,0)</f>
        <v>0</v>
      </c>
      <c r="AL384" s="60">
        <f>IF(W384="фах",норми!$M$4*F384,0)</f>
        <v>0</v>
      </c>
      <c r="AM384" s="60">
        <f>IF(W384="заг",норми!$N$4*F384,0)</f>
        <v>0</v>
      </c>
      <c r="AN384" s="60">
        <f>IF(T384&gt;0,G384*норми!$O$4,0)</f>
        <v>0</v>
      </c>
      <c r="AO384" s="60">
        <f>IF(U384&gt;0,G384*норми!$P$4,0)</f>
        <v>0</v>
      </c>
      <c r="AP384" s="60">
        <f>IF(U384="е.п.",ROUNDUP(G384*норми!$Q$4,0),0)</f>
        <v>0</v>
      </c>
      <c r="AQ384" s="60">
        <f>IF(U384="е.у.",ROUNDUP(G384*норми!$R$4,0),0)</f>
        <v>0</v>
      </c>
      <c r="AR384" s="113">
        <f>IF(R384="дп/др.(б)",ROUNDUP((F384*норми!$S$4)+(((норми!$S$10+норми!$S$11)*норми!$S$9)*F384),0),0)</f>
        <v>0</v>
      </c>
      <c r="AS384" s="60">
        <f>IF(S384="аб",ROUNDUP((норми!$T$4*G384)+(норми!$S$11*(норми!$T$9*F384)),0),0)</f>
        <v>0</v>
      </c>
      <c r="AT384" s="113">
        <f>IF(R384="дп/др.(м)",ROUNDUP((F384*норми!$U$4)+(((норми!$U$10+норми!$U$11)*норми!$U$9)*F384),0),0)</f>
        <v>0</v>
      </c>
      <c r="AU384" s="60">
        <f>IF(S384="ам",ROUNDUP((норми!$V$4*G384)+(норми!$U$11*(норми!$V$9*F384)),0),0)</f>
        <v>0</v>
      </c>
      <c r="AV384" s="43"/>
      <c r="AW384" s="60" t="str">
        <f t="shared" si="66"/>
        <v/>
      </c>
      <c r="AX384" s="43"/>
      <c r="AY384" s="60" t="str">
        <f>IF(P384&gt;0,IF(AX384="+",(норми!$X$4)*(P384*G384),""),"")</f>
        <v/>
      </c>
      <c r="AZ384" s="43"/>
      <c r="BA384" s="60" t="str">
        <f>IF(P384&gt;0,IF(AZ384="+",(норми!$X$4)*(P384*G384),""),"")</f>
        <v/>
      </c>
      <c r="BB384" s="43"/>
      <c r="BC384" s="60" t="str">
        <f>IF(P384&gt;0,IF(BB384="+",(норми!$Z$4)*(P384*F384),""),"")</f>
        <v/>
      </c>
      <c r="BD384" s="61"/>
      <c r="BE384" s="60">
        <f t="shared" si="73"/>
        <v>0</v>
      </c>
      <c r="BF384" s="44">
        <f t="shared" si="74"/>
        <v>0</v>
      </c>
    </row>
    <row r="385" spans="1:58" hidden="1" outlineLevel="1" x14ac:dyDescent="0.2">
      <c r="A385" s="33">
        <v>59</v>
      </c>
      <c r="B385" s="21"/>
      <c r="C385" s="21"/>
      <c r="D385" s="48"/>
      <c r="E385" s="21"/>
      <c r="F385" s="21"/>
      <c r="G385" s="21"/>
      <c r="H385" s="21"/>
      <c r="I385" s="21"/>
      <c r="J385" s="20"/>
      <c r="K385" s="22"/>
      <c r="L385" s="22"/>
      <c r="M385" s="22"/>
      <c r="N385" s="22"/>
      <c r="O385" s="22"/>
      <c r="P385" s="21"/>
      <c r="Q385" s="22"/>
      <c r="R385" s="22"/>
      <c r="S385" s="22"/>
      <c r="T385" s="22"/>
      <c r="U385" s="22"/>
      <c r="V385" s="22"/>
      <c r="W385" s="22"/>
      <c r="X385" s="48"/>
      <c r="Y385" s="23"/>
      <c r="Z385" s="59">
        <f t="shared" si="69"/>
        <v>0</v>
      </c>
      <c r="AA385" s="60">
        <f t="shared" si="70"/>
        <v>0</v>
      </c>
      <c r="AB385" s="60">
        <f t="shared" si="71"/>
        <v>0</v>
      </c>
      <c r="AC385" s="60">
        <f t="shared" si="72"/>
        <v>0</v>
      </c>
      <c r="AD385" s="60">
        <f>IF(D385&lt;=4,O385+((O385*(норми!$E$6))/100),O385+((O385*(норми!$E$7))/100))</f>
        <v>0</v>
      </c>
      <c r="AE385" s="113">
        <f>IFERROR(IF(P385&gt;0,0,ROUNDUP(норми!$F$4*G385,0)),"")</f>
        <v>0</v>
      </c>
      <c r="AF385" s="61"/>
      <c r="AG385" s="61"/>
      <c r="AH385" s="61"/>
      <c r="AI385" s="60">
        <f>IF(X385&gt;0,(X385*(норми!$J$4*F385)),0)</f>
        <v>0</v>
      </c>
      <c r="AJ385" s="60">
        <f>IF(V385="фах",норми!$K$4*F385,0)</f>
        <v>0</v>
      </c>
      <c r="AK385" s="60">
        <f>IF(V385="заг",норми!$L$4*F385,0)</f>
        <v>0</v>
      </c>
      <c r="AL385" s="60">
        <f>IF(W385="фах",норми!$M$4*F385,0)</f>
        <v>0</v>
      </c>
      <c r="AM385" s="60">
        <f>IF(W385="заг",норми!$N$4*F385,0)</f>
        <v>0</v>
      </c>
      <c r="AN385" s="60">
        <f>IF(T385&gt;0,G385*норми!$O$4,0)</f>
        <v>0</v>
      </c>
      <c r="AO385" s="60">
        <f>IF(U385&gt;0,G385*норми!$P$4,0)</f>
        <v>0</v>
      </c>
      <c r="AP385" s="60">
        <f>IF(U385="е.п.",ROUNDUP(G385*норми!$Q$4,0),0)</f>
        <v>0</v>
      </c>
      <c r="AQ385" s="60">
        <f>IF(U385="е.у.",ROUNDUP(G385*норми!$R$4,0),0)</f>
        <v>0</v>
      </c>
      <c r="AR385" s="113">
        <f>IF(R385="дп/др.(б)",ROUNDUP((F385*норми!$S$4)+(((норми!$S$10+норми!$S$11)*норми!$S$9)*F385),0),0)</f>
        <v>0</v>
      </c>
      <c r="AS385" s="60">
        <f>IF(S385="аб",ROUNDUP((норми!$T$4*G385)+(норми!$S$11*(норми!$T$9*F385)),0),0)</f>
        <v>0</v>
      </c>
      <c r="AT385" s="113">
        <f>IF(R385="дп/др.(м)",ROUNDUP((F385*норми!$U$4)+(((норми!$U$10+норми!$U$11)*норми!$U$9)*F385),0),0)</f>
        <v>0</v>
      </c>
      <c r="AU385" s="60">
        <f>IF(S385="ам",ROUNDUP((норми!$V$4*G385)+(норми!$U$11*(норми!$V$9*F385)),0),0)</f>
        <v>0</v>
      </c>
      <c r="AV385" s="43"/>
      <c r="AW385" s="60" t="str">
        <f t="shared" si="66"/>
        <v/>
      </c>
      <c r="AX385" s="43"/>
      <c r="AY385" s="60" t="str">
        <f>IF(P385&gt;0,IF(AX385="+",(норми!$X$4)*(P385*G385),""),"")</f>
        <v/>
      </c>
      <c r="AZ385" s="43"/>
      <c r="BA385" s="60" t="str">
        <f>IF(P385&gt;0,IF(AZ385="+",(норми!$X$4)*(P385*G385),""),"")</f>
        <v/>
      </c>
      <c r="BB385" s="43"/>
      <c r="BC385" s="60" t="str">
        <f>IF(P385&gt;0,IF(BB385="+",(норми!$Z$4)*(P385*F385),""),"")</f>
        <v/>
      </c>
      <c r="BD385" s="61"/>
      <c r="BE385" s="60">
        <f t="shared" si="73"/>
        <v>0</v>
      </c>
      <c r="BF385" s="44">
        <f t="shared" si="74"/>
        <v>0</v>
      </c>
    </row>
    <row r="386" spans="1:58" hidden="1" outlineLevel="1" x14ac:dyDescent="0.2">
      <c r="A386" s="33">
        <v>60</v>
      </c>
      <c r="B386" s="21"/>
      <c r="C386" s="21"/>
      <c r="D386" s="48"/>
      <c r="E386" s="21"/>
      <c r="F386" s="21"/>
      <c r="G386" s="21"/>
      <c r="H386" s="21"/>
      <c r="I386" s="21"/>
      <c r="J386" s="20"/>
      <c r="K386" s="22"/>
      <c r="L386" s="22"/>
      <c r="M386" s="22"/>
      <c r="N386" s="22"/>
      <c r="O386" s="22"/>
      <c r="P386" s="21"/>
      <c r="Q386" s="22"/>
      <c r="R386" s="22"/>
      <c r="S386" s="22"/>
      <c r="T386" s="22"/>
      <c r="U386" s="22"/>
      <c r="V386" s="22"/>
      <c r="W386" s="22"/>
      <c r="X386" s="48"/>
      <c r="Y386" s="23"/>
      <c r="Z386" s="59">
        <f t="shared" si="69"/>
        <v>0</v>
      </c>
      <c r="AA386" s="60">
        <f t="shared" si="70"/>
        <v>0</v>
      </c>
      <c r="AB386" s="60">
        <f t="shared" si="71"/>
        <v>0</v>
      </c>
      <c r="AC386" s="60">
        <f t="shared" si="72"/>
        <v>0</v>
      </c>
      <c r="AD386" s="60">
        <f>IF(D386&lt;=4,O386+((O386*(норми!$E$6))/100),O386+((O386*(норми!$E$7))/100))</f>
        <v>0</v>
      </c>
      <c r="AE386" s="113">
        <f>IFERROR(IF(P386&gt;0,0,ROUNDUP(норми!$F$4*G386,0)),"")</f>
        <v>0</v>
      </c>
      <c r="AF386" s="61"/>
      <c r="AG386" s="61"/>
      <c r="AH386" s="61"/>
      <c r="AI386" s="60">
        <f>IF(X386&gt;0,(X386*(норми!$J$4*F386)),0)</f>
        <v>0</v>
      </c>
      <c r="AJ386" s="60">
        <f>IF(V386="фах",норми!$K$4*F386,0)</f>
        <v>0</v>
      </c>
      <c r="AK386" s="60">
        <f>IF(V386="заг",норми!$L$4*F386,0)</f>
        <v>0</v>
      </c>
      <c r="AL386" s="60">
        <f>IF(W386="фах",норми!$M$4*F386,0)</f>
        <v>0</v>
      </c>
      <c r="AM386" s="60">
        <f>IF(W386="заг",норми!$N$4*F386,0)</f>
        <v>0</v>
      </c>
      <c r="AN386" s="60">
        <f>IF(T386&gt;0,G386*норми!$O$4,0)</f>
        <v>0</v>
      </c>
      <c r="AO386" s="60">
        <f>IF(U386&gt;0,G386*норми!$P$4,0)</f>
        <v>0</v>
      </c>
      <c r="AP386" s="60">
        <f>IF(U386="е.п.",ROUNDUP(G386*норми!$Q$4,0),0)</f>
        <v>0</v>
      </c>
      <c r="AQ386" s="60">
        <f>IF(U386="е.у.",ROUNDUP(G386*норми!$R$4,0),0)</f>
        <v>0</v>
      </c>
      <c r="AR386" s="113">
        <f>IF(R386="дп/др.(б)",ROUNDUP((F386*норми!$S$4)+(((норми!$S$10+норми!$S$11)*норми!$S$9)*F386),0),0)</f>
        <v>0</v>
      </c>
      <c r="AS386" s="60">
        <f>IF(S386="аб",ROUNDUP((норми!$T$4*G386)+(норми!$S$11*(норми!$T$9*F386)),0),0)</f>
        <v>0</v>
      </c>
      <c r="AT386" s="113">
        <f>IF(R386="дп/др.(м)",ROUNDUP((F386*норми!$U$4)+(((норми!$U$10+норми!$U$11)*норми!$U$9)*F386),0),0)</f>
        <v>0</v>
      </c>
      <c r="AU386" s="60">
        <f>IF(S386="ам",ROUNDUP((норми!$V$4*G386)+(норми!$U$11*(норми!$V$9*F386)),0),0)</f>
        <v>0</v>
      </c>
      <c r="AV386" s="43"/>
      <c r="AW386" s="60" t="str">
        <f t="shared" si="66"/>
        <v/>
      </c>
      <c r="AX386" s="43"/>
      <c r="AY386" s="60" t="str">
        <f>IF(P386&gt;0,IF(AX386="+",(норми!$X$4)*(P386*G386),""),"")</f>
        <v/>
      </c>
      <c r="AZ386" s="43"/>
      <c r="BA386" s="60" t="str">
        <f>IF(P386&gt;0,IF(AZ386="+",(норми!$X$4)*(P386*G386),""),"")</f>
        <v/>
      </c>
      <c r="BB386" s="43"/>
      <c r="BC386" s="60" t="str">
        <f>IF(P386&gt;0,IF(BB386="+",(норми!$Z$4)*(P386*F386),""),"")</f>
        <v/>
      </c>
      <c r="BD386" s="61"/>
      <c r="BE386" s="60">
        <f t="shared" si="73"/>
        <v>0</v>
      </c>
      <c r="BF386" s="44">
        <f t="shared" si="74"/>
        <v>0</v>
      </c>
    </row>
    <row r="387" spans="1:58" hidden="1" outlineLevel="1" x14ac:dyDescent="0.2">
      <c r="A387" s="33">
        <v>61</v>
      </c>
      <c r="B387" s="21"/>
      <c r="C387" s="21"/>
      <c r="D387" s="48"/>
      <c r="E387" s="21"/>
      <c r="F387" s="21"/>
      <c r="G387" s="21"/>
      <c r="H387" s="21"/>
      <c r="I387" s="21"/>
      <c r="J387" s="20"/>
      <c r="K387" s="22"/>
      <c r="L387" s="22"/>
      <c r="M387" s="22"/>
      <c r="N387" s="22"/>
      <c r="O387" s="22"/>
      <c r="P387" s="21"/>
      <c r="Q387" s="22"/>
      <c r="R387" s="22"/>
      <c r="S387" s="22"/>
      <c r="T387" s="22"/>
      <c r="U387" s="22"/>
      <c r="V387" s="22"/>
      <c r="W387" s="22"/>
      <c r="X387" s="48"/>
      <c r="Y387" s="23"/>
      <c r="Z387" s="59">
        <f t="shared" si="69"/>
        <v>0</v>
      </c>
      <c r="AA387" s="60">
        <f t="shared" si="70"/>
        <v>0</v>
      </c>
      <c r="AB387" s="60">
        <f t="shared" si="71"/>
        <v>0</v>
      </c>
      <c r="AC387" s="60">
        <f t="shared" si="72"/>
        <v>0</v>
      </c>
      <c r="AD387" s="60">
        <f>IF(D387&lt;=4,O387+((O387*(норми!$E$6))/100),O387+((O387*(норми!$E$7))/100))</f>
        <v>0</v>
      </c>
      <c r="AE387" s="113">
        <f>IFERROR(IF(P387&gt;0,0,ROUNDUP(норми!$F$4*G387,0)),"")</f>
        <v>0</v>
      </c>
      <c r="AF387" s="61"/>
      <c r="AG387" s="61"/>
      <c r="AH387" s="61"/>
      <c r="AI387" s="60">
        <f>IF(X387&gt;0,(X387*(норми!$J$4*F387)),0)</f>
        <v>0</v>
      </c>
      <c r="AJ387" s="60">
        <f>IF(V387="фах",норми!$K$4*F387,0)</f>
        <v>0</v>
      </c>
      <c r="AK387" s="60">
        <f>IF(V387="заг",норми!$L$4*F387,0)</f>
        <v>0</v>
      </c>
      <c r="AL387" s="60">
        <f>IF(W387="фах",норми!$M$4*F387,0)</f>
        <v>0</v>
      </c>
      <c r="AM387" s="60">
        <f>IF(W387="заг",норми!$N$4*F387,0)</f>
        <v>0</v>
      </c>
      <c r="AN387" s="60">
        <f>IF(T387&gt;0,G387*норми!$O$4,0)</f>
        <v>0</v>
      </c>
      <c r="AO387" s="60">
        <f>IF(U387&gt;0,G387*норми!$P$4,0)</f>
        <v>0</v>
      </c>
      <c r="AP387" s="60">
        <f>IF(U387="е.п.",ROUNDUP(G387*норми!$Q$4,0),0)</f>
        <v>0</v>
      </c>
      <c r="AQ387" s="60">
        <f>IF(U387="е.у.",ROUNDUP(G387*норми!$R$4,0),0)</f>
        <v>0</v>
      </c>
      <c r="AR387" s="113">
        <f>IF(R387="дп/др.(б)",ROUNDUP((F387*норми!$S$4)+(((норми!$S$10+норми!$S$11)*норми!$S$9)*F387),0),0)</f>
        <v>0</v>
      </c>
      <c r="AS387" s="60">
        <f>IF(S387="аб",ROUNDUP((норми!$T$4*G387)+(норми!$S$11*(норми!$T$9*F387)),0),0)</f>
        <v>0</v>
      </c>
      <c r="AT387" s="113">
        <f>IF(R387="дп/др.(м)",ROUNDUP((F387*норми!$U$4)+(((норми!$U$10+норми!$U$11)*норми!$U$9)*F387),0),0)</f>
        <v>0</v>
      </c>
      <c r="AU387" s="60">
        <f>IF(S387="ам",ROUNDUP((норми!$V$4*G387)+(норми!$U$11*(норми!$V$9*F387)),0),0)</f>
        <v>0</v>
      </c>
      <c r="AV387" s="43"/>
      <c r="AW387" s="60" t="str">
        <f t="shared" si="66"/>
        <v/>
      </c>
      <c r="AX387" s="43"/>
      <c r="AY387" s="60" t="str">
        <f>IF(P387&gt;0,IF(AX387="+",(норми!$X$4)*(P387*G387),""),"")</f>
        <v/>
      </c>
      <c r="AZ387" s="43"/>
      <c r="BA387" s="60" t="str">
        <f>IF(P387&gt;0,IF(AZ387="+",(норми!$X$4)*(P387*G387),""),"")</f>
        <v/>
      </c>
      <c r="BB387" s="43"/>
      <c r="BC387" s="60" t="str">
        <f>IF(P387&gt;0,IF(BB387="+",(норми!$Z$4)*(P387*F387),""),"")</f>
        <v/>
      </c>
      <c r="BD387" s="61"/>
      <c r="BE387" s="60">
        <f t="shared" si="73"/>
        <v>0</v>
      </c>
      <c r="BF387" s="44">
        <f t="shared" si="74"/>
        <v>0</v>
      </c>
    </row>
    <row r="388" spans="1:58" hidden="1" outlineLevel="1" x14ac:dyDescent="0.2">
      <c r="A388" s="33">
        <v>62</v>
      </c>
      <c r="B388" s="21"/>
      <c r="C388" s="21"/>
      <c r="D388" s="48"/>
      <c r="E388" s="21"/>
      <c r="F388" s="21"/>
      <c r="G388" s="21"/>
      <c r="H388" s="21"/>
      <c r="I388" s="21"/>
      <c r="J388" s="20"/>
      <c r="K388" s="22"/>
      <c r="L388" s="22"/>
      <c r="M388" s="22"/>
      <c r="N388" s="22"/>
      <c r="O388" s="22"/>
      <c r="P388" s="21"/>
      <c r="Q388" s="22"/>
      <c r="R388" s="22"/>
      <c r="S388" s="22"/>
      <c r="T388" s="22"/>
      <c r="U388" s="22"/>
      <c r="V388" s="22"/>
      <c r="W388" s="22"/>
      <c r="X388" s="48"/>
      <c r="Y388" s="23"/>
      <c r="Z388" s="59">
        <f t="shared" si="69"/>
        <v>0</v>
      </c>
      <c r="AA388" s="60">
        <f t="shared" si="70"/>
        <v>0</v>
      </c>
      <c r="AB388" s="60">
        <f t="shared" si="71"/>
        <v>0</v>
      </c>
      <c r="AC388" s="60">
        <f t="shared" si="72"/>
        <v>0</v>
      </c>
      <c r="AD388" s="60">
        <f>IF(D388&lt;=4,O388+((O388*(норми!$E$6))/100),O388+((O388*(норми!$E$7))/100))</f>
        <v>0</v>
      </c>
      <c r="AE388" s="113">
        <f>IFERROR(IF(P388&gt;0,0,ROUNDUP(норми!$F$4*G388,0)),"")</f>
        <v>0</v>
      </c>
      <c r="AF388" s="61"/>
      <c r="AG388" s="61"/>
      <c r="AH388" s="61"/>
      <c r="AI388" s="60">
        <f>IF(X388&gt;0,(X388*(норми!$J$4*F388)),0)</f>
        <v>0</v>
      </c>
      <c r="AJ388" s="60">
        <f>IF(V388="фах",норми!$K$4*F388,0)</f>
        <v>0</v>
      </c>
      <c r="AK388" s="60">
        <f>IF(V388="заг",норми!$L$4*F388,0)</f>
        <v>0</v>
      </c>
      <c r="AL388" s="60">
        <f>IF(W388="фах",норми!$M$4*F388,0)</f>
        <v>0</v>
      </c>
      <c r="AM388" s="60">
        <f>IF(W388="заг",норми!$N$4*F388,0)</f>
        <v>0</v>
      </c>
      <c r="AN388" s="60">
        <f>IF(T388&gt;0,G388*норми!$O$4,0)</f>
        <v>0</v>
      </c>
      <c r="AO388" s="60">
        <f>IF(U388&gt;0,G388*норми!$P$4,0)</f>
        <v>0</v>
      </c>
      <c r="AP388" s="60">
        <f>IF(U388="е.п.",ROUNDUP(G388*норми!$Q$4,0),0)</f>
        <v>0</v>
      </c>
      <c r="AQ388" s="60">
        <f>IF(U388="е.у.",ROUNDUP(G388*норми!$R$4,0),0)</f>
        <v>0</v>
      </c>
      <c r="AR388" s="113">
        <f>IF(R388="дп/др.(б)",ROUNDUP((F388*норми!$S$4)+(((норми!$S$10+норми!$S$11)*норми!$S$9)*F388),0),0)</f>
        <v>0</v>
      </c>
      <c r="AS388" s="60">
        <f>IF(S388="аб",ROUNDUP((норми!$T$4*G388)+(норми!$S$11*(норми!$T$9*F388)),0),0)</f>
        <v>0</v>
      </c>
      <c r="AT388" s="113">
        <f>IF(R388="дп/др.(м)",ROUNDUP((F388*норми!$U$4)+(((норми!$U$10+норми!$U$11)*норми!$U$9)*F388),0),0)</f>
        <v>0</v>
      </c>
      <c r="AU388" s="60">
        <f>IF(S388="ам",ROUNDUP((норми!$V$4*G388)+(норми!$U$11*(норми!$V$9*F388)),0),0)</f>
        <v>0</v>
      </c>
      <c r="AV388" s="43"/>
      <c r="AW388" s="60" t="str">
        <f t="shared" si="66"/>
        <v/>
      </c>
      <c r="AX388" s="43"/>
      <c r="AY388" s="60" t="str">
        <f>IF(P388&gt;0,IF(AX388="+",(норми!$X$4)*(P388*G388),""),"")</f>
        <v/>
      </c>
      <c r="AZ388" s="43"/>
      <c r="BA388" s="60" t="str">
        <f>IF(P388&gt;0,IF(AZ388="+",(норми!$X$4)*(P388*G388),""),"")</f>
        <v/>
      </c>
      <c r="BB388" s="43"/>
      <c r="BC388" s="60" t="str">
        <f>IF(P388&gt;0,IF(BB388="+",(норми!$Z$4)*(P388*F388),""),"")</f>
        <v/>
      </c>
      <c r="BD388" s="61"/>
      <c r="BE388" s="60">
        <f t="shared" si="73"/>
        <v>0</v>
      </c>
      <c r="BF388" s="44">
        <f t="shared" si="74"/>
        <v>0</v>
      </c>
    </row>
    <row r="389" spans="1:58" hidden="1" outlineLevel="1" x14ac:dyDescent="0.2">
      <c r="A389" s="33">
        <v>63</v>
      </c>
      <c r="B389" s="21"/>
      <c r="C389" s="21"/>
      <c r="D389" s="48"/>
      <c r="E389" s="21"/>
      <c r="F389" s="21"/>
      <c r="G389" s="21"/>
      <c r="H389" s="21"/>
      <c r="I389" s="21"/>
      <c r="J389" s="20"/>
      <c r="K389" s="22"/>
      <c r="L389" s="22"/>
      <c r="M389" s="22"/>
      <c r="N389" s="22"/>
      <c r="O389" s="22"/>
      <c r="P389" s="21"/>
      <c r="Q389" s="22"/>
      <c r="R389" s="22"/>
      <c r="S389" s="22"/>
      <c r="T389" s="22"/>
      <c r="U389" s="22"/>
      <c r="V389" s="22"/>
      <c r="W389" s="22"/>
      <c r="X389" s="48"/>
      <c r="Y389" s="23"/>
      <c r="Z389" s="59">
        <f t="shared" si="69"/>
        <v>0</v>
      </c>
      <c r="AA389" s="60">
        <f t="shared" si="70"/>
        <v>0</v>
      </c>
      <c r="AB389" s="60">
        <f t="shared" si="71"/>
        <v>0</v>
      </c>
      <c r="AC389" s="60">
        <f t="shared" si="72"/>
        <v>0</v>
      </c>
      <c r="AD389" s="60">
        <f>IF(D389&lt;=4,O389+((O389*(норми!$E$6))/100),O389+((O389*(норми!$E$7))/100))</f>
        <v>0</v>
      </c>
      <c r="AE389" s="113">
        <f>IFERROR(IF(P389&gt;0,0,ROUNDUP(норми!$F$4*G389,0)),"")</f>
        <v>0</v>
      </c>
      <c r="AF389" s="61"/>
      <c r="AG389" s="61"/>
      <c r="AH389" s="61"/>
      <c r="AI389" s="60">
        <f>IF(X389&gt;0,(X389*(норми!$J$4*F389)),0)</f>
        <v>0</v>
      </c>
      <c r="AJ389" s="60">
        <f>IF(V389="фах",норми!$K$4*F389,0)</f>
        <v>0</v>
      </c>
      <c r="AK389" s="60">
        <f>IF(V389="заг",норми!$L$4*F389,0)</f>
        <v>0</v>
      </c>
      <c r="AL389" s="60">
        <f>IF(W389="фах",норми!$M$4*F389,0)</f>
        <v>0</v>
      </c>
      <c r="AM389" s="60">
        <f>IF(W389="заг",норми!$N$4*F389,0)</f>
        <v>0</v>
      </c>
      <c r="AN389" s="60">
        <f>IF(T389&gt;0,G389*норми!$O$4,0)</f>
        <v>0</v>
      </c>
      <c r="AO389" s="60">
        <f>IF(U389&gt;0,G389*норми!$P$4,0)</f>
        <v>0</v>
      </c>
      <c r="AP389" s="60">
        <f>IF(U389="е.п.",ROUNDUP(G389*норми!$Q$4,0),0)</f>
        <v>0</v>
      </c>
      <c r="AQ389" s="60">
        <f>IF(U389="е.у.",ROUNDUP(G389*норми!$R$4,0),0)</f>
        <v>0</v>
      </c>
      <c r="AR389" s="113">
        <f>IF(R389="дп/др.(б)",ROUNDUP((F389*норми!$S$4)+(((норми!$S$10+норми!$S$11)*норми!$S$9)*F389),0),0)</f>
        <v>0</v>
      </c>
      <c r="AS389" s="60">
        <f>IF(S389="аб",ROUNDUP((норми!$T$4*G389)+(норми!$S$11*(норми!$T$9*F389)),0),0)</f>
        <v>0</v>
      </c>
      <c r="AT389" s="113">
        <f>IF(R389="дп/др.(м)",ROUNDUP((F389*норми!$U$4)+(((норми!$U$10+норми!$U$11)*норми!$U$9)*F389),0),0)</f>
        <v>0</v>
      </c>
      <c r="AU389" s="60">
        <f>IF(S389="ам",ROUNDUP((норми!$V$4*G389)+(норми!$U$11*(норми!$V$9*F389)),0),0)</f>
        <v>0</v>
      </c>
      <c r="AV389" s="43"/>
      <c r="AW389" s="60" t="str">
        <f t="shared" si="66"/>
        <v/>
      </c>
      <c r="AX389" s="43"/>
      <c r="AY389" s="60" t="str">
        <f>IF(P389&gt;0,IF(AX389="+",(норми!$X$4)*(P389*G389),""),"")</f>
        <v/>
      </c>
      <c r="AZ389" s="43"/>
      <c r="BA389" s="60" t="str">
        <f>IF(P389&gt;0,IF(AZ389="+",(норми!$X$4)*(P389*G389),""),"")</f>
        <v/>
      </c>
      <c r="BB389" s="43"/>
      <c r="BC389" s="60" t="str">
        <f>IF(P389&gt;0,IF(BB389="+",(норми!$Z$4)*(P389*F389),""),"")</f>
        <v/>
      </c>
      <c r="BD389" s="61"/>
      <c r="BE389" s="60">
        <f t="shared" si="73"/>
        <v>0</v>
      </c>
      <c r="BF389" s="44">
        <f t="shared" si="74"/>
        <v>0</v>
      </c>
    </row>
    <row r="390" spans="1:58" hidden="1" outlineLevel="1" x14ac:dyDescent="0.2">
      <c r="A390" s="33">
        <v>64</v>
      </c>
      <c r="B390" s="21"/>
      <c r="C390" s="21"/>
      <c r="D390" s="48"/>
      <c r="E390" s="21"/>
      <c r="F390" s="21"/>
      <c r="G390" s="21"/>
      <c r="H390" s="21"/>
      <c r="I390" s="21"/>
      <c r="J390" s="20"/>
      <c r="K390" s="22"/>
      <c r="L390" s="22"/>
      <c r="M390" s="22"/>
      <c r="N390" s="22"/>
      <c r="O390" s="22"/>
      <c r="P390" s="21"/>
      <c r="Q390" s="22"/>
      <c r="R390" s="22"/>
      <c r="S390" s="22"/>
      <c r="T390" s="22"/>
      <c r="U390" s="22"/>
      <c r="V390" s="22"/>
      <c r="W390" s="22"/>
      <c r="X390" s="48"/>
      <c r="Y390" s="23"/>
      <c r="Z390" s="59">
        <f t="shared" si="69"/>
        <v>0</v>
      </c>
      <c r="AA390" s="60">
        <f t="shared" si="70"/>
        <v>0</v>
      </c>
      <c r="AB390" s="60">
        <f t="shared" si="71"/>
        <v>0</v>
      </c>
      <c r="AC390" s="60">
        <f t="shared" si="72"/>
        <v>0</v>
      </c>
      <c r="AD390" s="60">
        <f>IF(D390&lt;=4,O390+((O390*(норми!$E$6))/100),O390+((O390*(норми!$E$7))/100))</f>
        <v>0</v>
      </c>
      <c r="AE390" s="113">
        <f>IFERROR(IF(P390&gt;0,0,ROUNDUP(норми!$F$4*G390,0)),"")</f>
        <v>0</v>
      </c>
      <c r="AF390" s="61"/>
      <c r="AG390" s="61"/>
      <c r="AH390" s="61"/>
      <c r="AI390" s="60">
        <f>IF(X390&gt;0,(X390*(норми!$J$4*F390)),0)</f>
        <v>0</v>
      </c>
      <c r="AJ390" s="60">
        <f>IF(V390="фах",норми!$K$4*F390,0)</f>
        <v>0</v>
      </c>
      <c r="AK390" s="60">
        <f>IF(V390="заг",норми!$L$4*F390,0)</f>
        <v>0</v>
      </c>
      <c r="AL390" s="60">
        <f>IF(W390="фах",норми!$M$4*F390,0)</f>
        <v>0</v>
      </c>
      <c r="AM390" s="60">
        <f>IF(W390="заг",норми!$N$4*F390,0)</f>
        <v>0</v>
      </c>
      <c r="AN390" s="60">
        <f>IF(T390&gt;0,G390*норми!$O$4,0)</f>
        <v>0</v>
      </c>
      <c r="AO390" s="60">
        <f>IF(U390&gt;0,G390*норми!$P$4,0)</f>
        <v>0</v>
      </c>
      <c r="AP390" s="60">
        <f>IF(U390="е.п.",ROUNDUP(G390*норми!$Q$4,0),0)</f>
        <v>0</v>
      </c>
      <c r="AQ390" s="60">
        <f>IF(U390="е.у.",ROUNDUP(G390*норми!$R$4,0),0)</f>
        <v>0</v>
      </c>
      <c r="AR390" s="113">
        <f>IF(R390="дп/др.(б)",ROUNDUP((F390*норми!$S$4)+(((норми!$S$10+норми!$S$11)*норми!$S$9)*F390),0),0)</f>
        <v>0</v>
      </c>
      <c r="AS390" s="60">
        <f>IF(S390="аб",ROUNDUP((норми!$T$4*G390)+(норми!$S$11*(норми!$T$9*F390)),0),0)</f>
        <v>0</v>
      </c>
      <c r="AT390" s="113">
        <f>IF(R390="дп/др.(м)",ROUNDUP((F390*норми!$U$4)+(((норми!$U$10+норми!$U$11)*норми!$U$9)*F390),0),0)</f>
        <v>0</v>
      </c>
      <c r="AU390" s="60">
        <f>IF(S390="ам",ROUNDUP((норми!$V$4*G390)+(норми!$U$11*(норми!$V$9*F390)),0),0)</f>
        <v>0</v>
      </c>
      <c r="AV390" s="43"/>
      <c r="AW390" s="60" t="str">
        <f t="shared" si="66"/>
        <v/>
      </c>
      <c r="AX390" s="43"/>
      <c r="AY390" s="60" t="str">
        <f>IF(P390&gt;0,IF(AX390="+",(норми!$X$4)*(P390*G390),""),"")</f>
        <v/>
      </c>
      <c r="AZ390" s="43"/>
      <c r="BA390" s="60" t="str">
        <f>IF(P390&gt;0,IF(AZ390="+",(норми!$X$4)*(P390*G390),""),"")</f>
        <v/>
      </c>
      <c r="BB390" s="43"/>
      <c r="BC390" s="60" t="str">
        <f>IF(P390&gt;0,IF(BB390="+",(норми!$Z$4)*(P390*F390),""),"")</f>
        <v/>
      </c>
      <c r="BD390" s="61"/>
      <c r="BE390" s="60">
        <f t="shared" si="73"/>
        <v>0</v>
      </c>
      <c r="BF390" s="44">
        <f t="shared" si="74"/>
        <v>0</v>
      </c>
    </row>
    <row r="391" spans="1:58" hidden="1" outlineLevel="1" x14ac:dyDescent="0.2">
      <c r="A391" s="33">
        <v>65</v>
      </c>
      <c r="B391" s="21"/>
      <c r="C391" s="21"/>
      <c r="D391" s="48"/>
      <c r="E391" s="21"/>
      <c r="F391" s="21"/>
      <c r="G391" s="21"/>
      <c r="H391" s="21"/>
      <c r="I391" s="21"/>
      <c r="J391" s="20"/>
      <c r="K391" s="22"/>
      <c r="L391" s="22"/>
      <c r="M391" s="22"/>
      <c r="N391" s="22"/>
      <c r="O391" s="22"/>
      <c r="P391" s="21"/>
      <c r="Q391" s="22"/>
      <c r="R391" s="22"/>
      <c r="S391" s="22"/>
      <c r="T391" s="22"/>
      <c r="U391" s="22"/>
      <c r="V391" s="22"/>
      <c r="W391" s="22"/>
      <c r="X391" s="48"/>
      <c r="Y391" s="23"/>
      <c r="Z391" s="59">
        <f t="shared" si="69"/>
        <v>0</v>
      </c>
      <c r="AA391" s="60">
        <f t="shared" si="70"/>
        <v>0</v>
      </c>
      <c r="AB391" s="60">
        <f t="shared" si="71"/>
        <v>0</v>
      </c>
      <c r="AC391" s="60">
        <f t="shared" si="72"/>
        <v>0</v>
      </c>
      <c r="AD391" s="60">
        <f>IF(D391&lt;=4,O391+((O391*(норми!$E$6))/100),O391+((O391*(норми!$E$7))/100))</f>
        <v>0</v>
      </c>
      <c r="AE391" s="113">
        <f>IFERROR(IF(P391&gt;0,0,ROUNDUP(норми!$F$4*G391,0)),"")</f>
        <v>0</v>
      </c>
      <c r="AF391" s="61"/>
      <c r="AG391" s="61"/>
      <c r="AH391" s="61"/>
      <c r="AI391" s="60">
        <f>IF(X391&gt;0,(X391*(норми!$J$4*F391)),0)</f>
        <v>0</v>
      </c>
      <c r="AJ391" s="60">
        <f>IF(V391="фах",норми!$K$4*F391,0)</f>
        <v>0</v>
      </c>
      <c r="AK391" s="60">
        <f>IF(V391="заг",норми!$L$4*F391,0)</f>
        <v>0</v>
      </c>
      <c r="AL391" s="60">
        <f>IF(W391="фах",норми!$M$4*F391,0)</f>
        <v>0</v>
      </c>
      <c r="AM391" s="60">
        <f>IF(W391="заг",норми!$N$4*F391,0)</f>
        <v>0</v>
      </c>
      <c r="AN391" s="60">
        <f>IF(T391&gt;0,G391*норми!$O$4,0)</f>
        <v>0</v>
      </c>
      <c r="AO391" s="60">
        <f>IF(U391&gt;0,G391*норми!$P$4,0)</f>
        <v>0</v>
      </c>
      <c r="AP391" s="60">
        <f>IF(U391="е.п.",ROUNDUP(G391*норми!$Q$4,0),0)</f>
        <v>0</v>
      </c>
      <c r="AQ391" s="60">
        <f>IF(U391="е.у.",ROUNDUP(G391*норми!$R$4,0),0)</f>
        <v>0</v>
      </c>
      <c r="AR391" s="113">
        <f>IF(R391="дп/др.(б)",ROUNDUP((F391*норми!$S$4)+(((норми!$S$10+норми!$S$11)*норми!$S$9)*F391),0),0)</f>
        <v>0</v>
      </c>
      <c r="AS391" s="60">
        <f>IF(S391="аб",ROUNDUP((норми!$T$4*G391)+(норми!$S$11*(норми!$T$9*F391)),0),0)</f>
        <v>0</v>
      </c>
      <c r="AT391" s="113">
        <f>IF(R391="дп/др.(м)",ROUNDUP((F391*норми!$U$4)+(((норми!$U$10+норми!$U$11)*норми!$U$9)*F391),0),0)</f>
        <v>0</v>
      </c>
      <c r="AU391" s="60">
        <f>IF(S391="ам",ROUNDUP((норми!$V$4*G391)+(норми!$U$11*(норми!$V$9*F391)),0),0)</f>
        <v>0</v>
      </c>
      <c r="AV391" s="43"/>
      <c r="AW391" s="60" t="str">
        <f t="shared" ref="AW391:AW426" si="75">IF(P391&gt;0,IF(AV391="+",(P391*5*G391),""),"")</f>
        <v/>
      </c>
      <c r="AX391" s="43"/>
      <c r="AY391" s="60" t="str">
        <f>IF(P391&gt;0,IF(AX391="+",(норми!$X$4)*(P391*G391),""),"")</f>
        <v/>
      </c>
      <c r="AZ391" s="43"/>
      <c r="BA391" s="60" t="str">
        <f>IF(P391&gt;0,IF(AZ391="+",(норми!$X$4)*(P391*G391),""),"")</f>
        <v/>
      </c>
      <c r="BB391" s="43"/>
      <c r="BC391" s="60" t="str">
        <f>IF(P391&gt;0,IF(BB391="+",(норми!$Z$4)*(P391*F391),""),"")</f>
        <v/>
      </c>
      <c r="BD391" s="61"/>
      <c r="BE391" s="60">
        <f t="shared" ref="BE391:BE426" si="76">Y391</f>
        <v>0</v>
      </c>
      <c r="BF391" s="44">
        <f t="shared" ref="BF391:BF422" si="77">IFERROR(SUM(Z391:BE391),"")</f>
        <v>0</v>
      </c>
    </row>
    <row r="392" spans="1:58" hidden="1" outlineLevel="1" x14ac:dyDescent="0.2">
      <c r="A392" s="33">
        <v>66</v>
      </c>
      <c r="B392" s="21"/>
      <c r="C392" s="21"/>
      <c r="D392" s="48"/>
      <c r="E392" s="21"/>
      <c r="F392" s="21"/>
      <c r="G392" s="21"/>
      <c r="H392" s="21"/>
      <c r="I392" s="21"/>
      <c r="J392" s="20"/>
      <c r="K392" s="22"/>
      <c r="L392" s="22"/>
      <c r="M392" s="22"/>
      <c r="N392" s="22"/>
      <c r="O392" s="22"/>
      <c r="P392" s="21"/>
      <c r="Q392" s="22"/>
      <c r="R392" s="22"/>
      <c r="S392" s="22"/>
      <c r="T392" s="22"/>
      <c r="U392" s="22"/>
      <c r="V392" s="22"/>
      <c r="W392" s="22"/>
      <c r="X392" s="48"/>
      <c r="Y392" s="23"/>
      <c r="Z392" s="59">
        <f t="shared" si="69"/>
        <v>0</v>
      </c>
      <c r="AA392" s="60">
        <f t="shared" si="70"/>
        <v>0</v>
      </c>
      <c r="AB392" s="60">
        <f t="shared" si="71"/>
        <v>0</v>
      </c>
      <c r="AC392" s="60">
        <f t="shared" si="72"/>
        <v>0</v>
      </c>
      <c r="AD392" s="60">
        <f>IF(D392&lt;=4,O392+((O392*(норми!$E$6))/100),O392+((O392*(норми!$E$7))/100))</f>
        <v>0</v>
      </c>
      <c r="AE392" s="113">
        <f>IFERROR(IF(P392&gt;0,0,ROUNDUP(норми!$F$4*G392,0)),"")</f>
        <v>0</v>
      </c>
      <c r="AF392" s="61"/>
      <c r="AG392" s="61"/>
      <c r="AH392" s="61"/>
      <c r="AI392" s="60">
        <f>IF(X392&gt;0,(X392*(норми!$J$4*F392)),0)</f>
        <v>0</v>
      </c>
      <c r="AJ392" s="60">
        <f>IF(V392="фах",норми!$K$4*F392,0)</f>
        <v>0</v>
      </c>
      <c r="AK392" s="60">
        <f>IF(V392="заг",норми!$L$4*F392,0)</f>
        <v>0</v>
      </c>
      <c r="AL392" s="60">
        <f>IF(W392="фах",норми!$M$4*F392,0)</f>
        <v>0</v>
      </c>
      <c r="AM392" s="60">
        <f>IF(W392="заг",норми!$N$4*F392,0)</f>
        <v>0</v>
      </c>
      <c r="AN392" s="60">
        <f>IF(T392&gt;0,G392*норми!$O$4,0)</f>
        <v>0</v>
      </c>
      <c r="AO392" s="60">
        <f>IF(U392&gt;0,G392*норми!$P$4,0)</f>
        <v>0</v>
      </c>
      <c r="AP392" s="60">
        <f>IF(U392="е.п.",ROUNDUP(G392*норми!$Q$4,0),0)</f>
        <v>0</v>
      </c>
      <c r="AQ392" s="60">
        <f>IF(U392="е.у.",ROUNDUP(G392*норми!$R$4,0),0)</f>
        <v>0</v>
      </c>
      <c r="AR392" s="113">
        <f>IF(R392="дп/др.(б)",ROUNDUP((F392*норми!$S$4)+(((норми!$S$10+норми!$S$11)*норми!$S$9)*F392),0),0)</f>
        <v>0</v>
      </c>
      <c r="AS392" s="60">
        <f>IF(S392="аб",ROUNDUP((норми!$T$4*G392)+(норми!$S$11*(норми!$T$9*F392)),0),0)</f>
        <v>0</v>
      </c>
      <c r="AT392" s="113">
        <f>IF(R392="дп/др.(м)",ROUNDUP((F392*норми!$U$4)+(((норми!$U$10+норми!$U$11)*норми!$U$9)*F392),0),0)</f>
        <v>0</v>
      </c>
      <c r="AU392" s="60">
        <f>IF(S392="ам",ROUNDUP((норми!$V$4*G392)+(норми!$U$11*(норми!$V$9*F392)),0),0)</f>
        <v>0</v>
      </c>
      <c r="AV392" s="43"/>
      <c r="AW392" s="60" t="str">
        <f t="shared" si="75"/>
        <v/>
      </c>
      <c r="AX392" s="43"/>
      <c r="AY392" s="60" t="str">
        <f>IF(P392&gt;0,IF(AX392="+",(норми!$X$4)*(P392*G392),""),"")</f>
        <v/>
      </c>
      <c r="AZ392" s="43"/>
      <c r="BA392" s="60" t="str">
        <f>IF(P392&gt;0,IF(AZ392="+",(норми!$X$4)*(P392*G392),""),"")</f>
        <v/>
      </c>
      <c r="BB392" s="43"/>
      <c r="BC392" s="60" t="str">
        <f>IF(P392&gt;0,IF(BB392="+",(норми!$Z$4)*(P392*F392),""),"")</f>
        <v/>
      </c>
      <c r="BD392" s="61"/>
      <c r="BE392" s="60">
        <f t="shared" si="76"/>
        <v>0</v>
      </c>
      <c r="BF392" s="44">
        <f t="shared" si="77"/>
        <v>0</v>
      </c>
    </row>
    <row r="393" spans="1:58" hidden="1" outlineLevel="1" x14ac:dyDescent="0.2">
      <c r="A393" s="33">
        <v>67</v>
      </c>
      <c r="B393" s="21"/>
      <c r="C393" s="21"/>
      <c r="D393" s="48"/>
      <c r="E393" s="21"/>
      <c r="F393" s="21"/>
      <c r="G393" s="21"/>
      <c r="H393" s="21"/>
      <c r="I393" s="21"/>
      <c r="J393" s="20"/>
      <c r="K393" s="22"/>
      <c r="L393" s="22"/>
      <c r="M393" s="22"/>
      <c r="N393" s="22"/>
      <c r="O393" s="22"/>
      <c r="P393" s="21"/>
      <c r="Q393" s="22"/>
      <c r="R393" s="22"/>
      <c r="S393" s="22"/>
      <c r="T393" s="22"/>
      <c r="U393" s="22"/>
      <c r="V393" s="22"/>
      <c r="W393" s="22"/>
      <c r="X393" s="48"/>
      <c r="Y393" s="23"/>
      <c r="Z393" s="59">
        <f t="shared" ref="Z393:Z426" si="78">K393</f>
        <v>0</v>
      </c>
      <c r="AA393" s="60">
        <f t="shared" ref="AA393:AA426" si="79">L393</f>
        <v>0</v>
      </c>
      <c r="AB393" s="60">
        <f t="shared" ref="AB393:AB426" si="80">M393*I393</f>
        <v>0</v>
      </c>
      <c r="AC393" s="60">
        <f t="shared" ref="AC393:AC426" si="81">N393</f>
        <v>0</v>
      </c>
      <c r="AD393" s="60">
        <f>IF(D393&lt;=4,O393+((O393*(норми!$E$6))/100),O393+((O393*(норми!$E$7))/100))</f>
        <v>0</v>
      </c>
      <c r="AE393" s="113">
        <f>IFERROR(IF(P393&gt;0,0,ROUNDUP(норми!$F$4*G393,0)),"")</f>
        <v>0</v>
      </c>
      <c r="AF393" s="61"/>
      <c r="AG393" s="61"/>
      <c r="AH393" s="61"/>
      <c r="AI393" s="60">
        <f>IF(X393&gt;0,(X393*(норми!$J$4*F393)),0)</f>
        <v>0</v>
      </c>
      <c r="AJ393" s="60">
        <f>IF(V393="фах",норми!$K$4*F393,0)</f>
        <v>0</v>
      </c>
      <c r="AK393" s="60">
        <f>IF(V393="заг",норми!$L$4*F393,0)</f>
        <v>0</v>
      </c>
      <c r="AL393" s="60">
        <f>IF(W393="фах",норми!$M$4*F393,0)</f>
        <v>0</v>
      </c>
      <c r="AM393" s="60">
        <f>IF(W393="заг",норми!$N$4*F393,0)</f>
        <v>0</v>
      </c>
      <c r="AN393" s="60">
        <f>IF(T393&gt;0,G393*норми!$O$4,0)</f>
        <v>0</v>
      </c>
      <c r="AO393" s="60">
        <f>IF(U393&gt;0,G393*норми!$P$4,0)</f>
        <v>0</v>
      </c>
      <c r="AP393" s="60">
        <f>IF(U393="е.п.",ROUNDUP(G393*норми!$Q$4,0),0)</f>
        <v>0</v>
      </c>
      <c r="AQ393" s="60">
        <f>IF(U393="е.у.",ROUNDUP(G393*норми!$R$4,0),0)</f>
        <v>0</v>
      </c>
      <c r="AR393" s="113">
        <f>IF(R393="дп/др.(б)",ROUNDUP((F393*норми!$S$4)+(((норми!$S$10+норми!$S$11)*норми!$S$9)*F393),0),0)</f>
        <v>0</v>
      </c>
      <c r="AS393" s="60">
        <f>IF(S393="аб",ROUNDUP((норми!$T$4*G393)+(норми!$S$11*(норми!$T$9*F393)),0),0)</f>
        <v>0</v>
      </c>
      <c r="AT393" s="113">
        <f>IF(R393="дп/др.(м)",ROUNDUP((F393*норми!$U$4)+(((норми!$U$10+норми!$U$11)*норми!$U$9)*F393),0),0)</f>
        <v>0</v>
      </c>
      <c r="AU393" s="60">
        <f>IF(S393="ам",ROUNDUP((норми!$V$4*G393)+(норми!$U$11*(норми!$V$9*F393)),0),0)</f>
        <v>0</v>
      </c>
      <c r="AV393" s="43"/>
      <c r="AW393" s="60" t="str">
        <f t="shared" si="75"/>
        <v/>
      </c>
      <c r="AX393" s="43"/>
      <c r="AY393" s="60" t="str">
        <f>IF(P393&gt;0,IF(AX393="+",(норми!$X$4)*(P393*G393),""),"")</f>
        <v/>
      </c>
      <c r="AZ393" s="43"/>
      <c r="BA393" s="60" t="str">
        <f>IF(P393&gt;0,IF(AZ393="+",(норми!$X$4)*(P393*G393),""),"")</f>
        <v/>
      </c>
      <c r="BB393" s="43"/>
      <c r="BC393" s="60" t="str">
        <f>IF(P393&gt;0,IF(BB393="+",(норми!$Z$4)*(P393*F393),""),"")</f>
        <v/>
      </c>
      <c r="BD393" s="61"/>
      <c r="BE393" s="60">
        <f t="shared" si="76"/>
        <v>0</v>
      </c>
      <c r="BF393" s="44">
        <f t="shared" si="77"/>
        <v>0</v>
      </c>
    </row>
    <row r="394" spans="1:58" hidden="1" outlineLevel="1" x14ac:dyDescent="0.2">
      <c r="A394" s="33">
        <v>68</v>
      </c>
      <c r="B394" s="21"/>
      <c r="C394" s="21"/>
      <c r="D394" s="48"/>
      <c r="E394" s="21"/>
      <c r="F394" s="21"/>
      <c r="G394" s="21"/>
      <c r="H394" s="21"/>
      <c r="I394" s="21"/>
      <c r="J394" s="20"/>
      <c r="K394" s="22"/>
      <c r="L394" s="22"/>
      <c r="M394" s="22"/>
      <c r="N394" s="22"/>
      <c r="O394" s="22"/>
      <c r="P394" s="21"/>
      <c r="Q394" s="22"/>
      <c r="R394" s="22"/>
      <c r="S394" s="22"/>
      <c r="T394" s="22"/>
      <c r="U394" s="22"/>
      <c r="V394" s="22"/>
      <c r="W394" s="22"/>
      <c r="X394" s="48"/>
      <c r="Y394" s="23"/>
      <c r="Z394" s="59">
        <f t="shared" si="78"/>
        <v>0</v>
      </c>
      <c r="AA394" s="60">
        <f t="shared" si="79"/>
        <v>0</v>
      </c>
      <c r="AB394" s="60">
        <f t="shared" si="80"/>
        <v>0</v>
      </c>
      <c r="AC394" s="60">
        <f t="shared" si="81"/>
        <v>0</v>
      </c>
      <c r="AD394" s="60">
        <f>IF(D394&lt;=4,O394+((O394*(норми!$E$6))/100),O394+((O394*(норми!$E$7))/100))</f>
        <v>0</v>
      </c>
      <c r="AE394" s="113">
        <f>IFERROR(IF(P394&gt;0,0,ROUNDUP(норми!$F$4*G394,0)),"")</f>
        <v>0</v>
      </c>
      <c r="AF394" s="61"/>
      <c r="AG394" s="61"/>
      <c r="AH394" s="61"/>
      <c r="AI394" s="60">
        <f>IF(X394&gt;0,(X394*(норми!$J$4*F394)),0)</f>
        <v>0</v>
      </c>
      <c r="AJ394" s="60">
        <f>IF(V394="фах",норми!$K$4*F394,0)</f>
        <v>0</v>
      </c>
      <c r="AK394" s="60">
        <f>IF(V394="заг",норми!$L$4*F394,0)</f>
        <v>0</v>
      </c>
      <c r="AL394" s="60">
        <f>IF(W394="фах",норми!$M$4*F394,0)</f>
        <v>0</v>
      </c>
      <c r="AM394" s="60">
        <f>IF(W394="заг",норми!$N$4*F394,0)</f>
        <v>0</v>
      </c>
      <c r="AN394" s="60">
        <f>IF(T394&gt;0,G394*норми!$O$4,0)</f>
        <v>0</v>
      </c>
      <c r="AO394" s="60">
        <f>IF(U394&gt;0,G394*норми!$P$4,0)</f>
        <v>0</v>
      </c>
      <c r="AP394" s="60">
        <f>IF(U394="е.п.",ROUNDUP(G394*норми!$Q$4,0),0)</f>
        <v>0</v>
      </c>
      <c r="AQ394" s="60">
        <f>IF(U394="е.у.",ROUNDUP(G394*норми!$R$4,0),0)</f>
        <v>0</v>
      </c>
      <c r="AR394" s="113">
        <f>IF(R394="дп/др.(б)",ROUNDUP((F394*норми!$S$4)+(((норми!$S$10+норми!$S$11)*норми!$S$9)*F394),0),0)</f>
        <v>0</v>
      </c>
      <c r="AS394" s="60">
        <f>IF(S394="аб",ROUNDUP((норми!$T$4*G394)+(норми!$S$11*(норми!$T$9*F394)),0),0)</f>
        <v>0</v>
      </c>
      <c r="AT394" s="113">
        <f>IF(R394="дп/др.(м)",ROUNDUP((F394*норми!$U$4)+(((норми!$U$10+норми!$U$11)*норми!$U$9)*F394),0),0)</f>
        <v>0</v>
      </c>
      <c r="AU394" s="60">
        <f>IF(S394="ам",ROUNDUP((норми!$V$4*G394)+(норми!$U$11*(норми!$V$9*F394)),0),0)</f>
        <v>0</v>
      </c>
      <c r="AV394" s="43"/>
      <c r="AW394" s="60" t="str">
        <f t="shared" si="75"/>
        <v/>
      </c>
      <c r="AX394" s="43"/>
      <c r="AY394" s="60" t="str">
        <f>IF(P394&gt;0,IF(AX394="+",(норми!$X$4)*(P394*G394),""),"")</f>
        <v/>
      </c>
      <c r="AZ394" s="43"/>
      <c r="BA394" s="60" t="str">
        <f>IF(P394&gt;0,IF(AZ394="+",(норми!$X$4)*(P394*G394),""),"")</f>
        <v/>
      </c>
      <c r="BB394" s="43"/>
      <c r="BC394" s="60" t="str">
        <f>IF(P394&gt;0,IF(BB394="+",(норми!$Z$4)*(P394*F394),""),"")</f>
        <v/>
      </c>
      <c r="BD394" s="61"/>
      <c r="BE394" s="60">
        <f t="shared" si="76"/>
        <v>0</v>
      </c>
      <c r="BF394" s="44">
        <f t="shared" si="77"/>
        <v>0</v>
      </c>
    </row>
    <row r="395" spans="1:58" hidden="1" outlineLevel="1" x14ac:dyDescent="0.2">
      <c r="A395" s="33">
        <v>69</v>
      </c>
      <c r="B395" s="21"/>
      <c r="C395" s="21"/>
      <c r="D395" s="48"/>
      <c r="E395" s="21"/>
      <c r="F395" s="21"/>
      <c r="G395" s="21"/>
      <c r="H395" s="21"/>
      <c r="I395" s="21"/>
      <c r="J395" s="20"/>
      <c r="K395" s="22"/>
      <c r="L395" s="22"/>
      <c r="M395" s="22"/>
      <c r="N395" s="22"/>
      <c r="O395" s="22"/>
      <c r="P395" s="21"/>
      <c r="Q395" s="22"/>
      <c r="R395" s="22"/>
      <c r="S395" s="22"/>
      <c r="T395" s="22"/>
      <c r="U395" s="22"/>
      <c r="V395" s="22"/>
      <c r="W395" s="22"/>
      <c r="X395" s="48"/>
      <c r="Y395" s="23"/>
      <c r="Z395" s="59">
        <f t="shared" si="78"/>
        <v>0</v>
      </c>
      <c r="AA395" s="60">
        <f t="shared" si="79"/>
        <v>0</v>
      </c>
      <c r="AB395" s="60">
        <f t="shared" si="80"/>
        <v>0</v>
      </c>
      <c r="AC395" s="60">
        <f t="shared" si="81"/>
        <v>0</v>
      </c>
      <c r="AD395" s="60">
        <f>IF(D395&lt;=4,O395+((O395*(норми!$E$6))/100),O395+((O395*(норми!$E$7))/100))</f>
        <v>0</v>
      </c>
      <c r="AE395" s="113">
        <f>IFERROR(IF(P395&gt;0,0,ROUNDUP(норми!$F$4*G395,0)),"")</f>
        <v>0</v>
      </c>
      <c r="AF395" s="61"/>
      <c r="AG395" s="61"/>
      <c r="AH395" s="61"/>
      <c r="AI395" s="60">
        <f>IF(X395&gt;0,(X395*(норми!$J$4*F395)),0)</f>
        <v>0</v>
      </c>
      <c r="AJ395" s="60">
        <f>IF(V395="фах",норми!$K$4*F395,0)</f>
        <v>0</v>
      </c>
      <c r="AK395" s="60">
        <f>IF(V395="заг",норми!$L$4*F395,0)</f>
        <v>0</v>
      </c>
      <c r="AL395" s="60">
        <f>IF(W395="фах",норми!$M$4*F395,0)</f>
        <v>0</v>
      </c>
      <c r="AM395" s="60">
        <f>IF(W395="заг",норми!$N$4*F395,0)</f>
        <v>0</v>
      </c>
      <c r="AN395" s="60">
        <f>IF(T395&gt;0,G395*норми!$O$4,0)</f>
        <v>0</v>
      </c>
      <c r="AO395" s="60">
        <f>IF(U395&gt;0,G395*норми!$P$4,0)</f>
        <v>0</v>
      </c>
      <c r="AP395" s="60">
        <f>IF(U395="е.п.",ROUNDUP(G395*норми!$Q$4,0),0)</f>
        <v>0</v>
      </c>
      <c r="AQ395" s="60">
        <f>IF(U395="е.у.",ROUNDUP(G395*норми!$R$4,0),0)</f>
        <v>0</v>
      </c>
      <c r="AR395" s="113">
        <f>IF(R395="дп/др.(б)",ROUNDUP((F395*норми!$S$4)+(((норми!$S$10+норми!$S$11)*норми!$S$9)*F395),0),0)</f>
        <v>0</v>
      </c>
      <c r="AS395" s="60">
        <f>IF(S395="аб",ROUNDUP((норми!$T$4*G395)+(норми!$S$11*(норми!$T$9*F395)),0),0)</f>
        <v>0</v>
      </c>
      <c r="AT395" s="113">
        <f>IF(R395="дп/др.(м)",ROUNDUP((F395*норми!$U$4)+(((норми!$U$10+норми!$U$11)*норми!$U$9)*F395),0),0)</f>
        <v>0</v>
      </c>
      <c r="AU395" s="60">
        <f>IF(S395="ам",ROUNDUP((норми!$V$4*G395)+(норми!$U$11*(норми!$V$9*F395)),0),0)</f>
        <v>0</v>
      </c>
      <c r="AV395" s="43"/>
      <c r="AW395" s="60" t="str">
        <f t="shared" si="75"/>
        <v/>
      </c>
      <c r="AX395" s="43"/>
      <c r="AY395" s="60" t="str">
        <f>IF(P395&gt;0,IF(AX395="+",(норми!$X$4)*(P395*G395),""),"")</f>
        <v/>
      </c>
      <c r="AZ395" s="43"/>
      <c r="BA395" s="60" t="str">
        <f>IF(P395&gt;0,IF(AZ395="+",(норми!$X$4)*(P395*G395),""),"")</f>
        <v/>
      </c>
      <c r="BB395" s="43"/>
      <c r="BC395" s="60" t="str">
        <f>IF(P395&gt;0,IF(BB395="+",(норми!$Z$4)*(P395*F395),""),"")</f>
        <v/>
      </c>
      <c r="BD395" s="61"/>
      <c r="BE395" s="60">
        <f t="shared" si="76"/>
        <v>0</v>
      </c>
      <c r="BF395" s="44">
        <f t="shared" si="77"/>
        <v>0</v>
      </c>
    </row>
    <row r="396" spans="1:58" hidden="1" outlineLevel="1" x14ac:dyDescent="0.2">
      <c r="A396" s="33">
        <v>70</v>
      </c>
      <c r="B396" s="21"/>
      <c r="C396" s="21"/>
      <c r="D396" s="48"/>
      <c r="E396" s="21"/>
      <c r="F396" s="21"/>
      <c r="G396" s="21"/>
      <c r="H396" s="21"/>
      <c r="I396" s="21"/>
      <c r="J396" s="20"/>
      <c r="K396" s="22"/>
      <c r="L396" s="22"/>
      <c r="M396" s="22"/>
      <c r="N396" s="22"/>
      <c r="O396" s="22"/>
      <c r="P396" s="21"/>
      <c r="Q396" s="22"/>
      <c r="R396" s="22"/>
      <c r="S396" s="22"/>
      <c r="T396" s="22"/>
      <c r="U396" s="22"/>
      <c r="V396" s="22"/>
      <c r="W396" s="22"/>
      <c r="X396" s="48"/>
      <c r="Y396" s="23"/>
      <c r="Z396" s="59">
        <f t="shared" si="78"/>
        <v>0</v>
      </c>
      <c r="AA396" s="60">
        <f t="shared" si="79"/>
        <v>0</v>
      </c>
      <c r="AB396" s="60">
        <f t="shared" si="80"/>
        <v>0</v>
      </c>
      <c r="AC396" s="60">
        <f t="shared" si="81"/>
        <v>0</v>
      </c>
      <c r="AD396" s="60">
        <f>IF(D396&lt;=4,O396+((O396*(норми!$E$6))/100),O396+((O396*(норми!$E$7))/100))</f>
        <v>0</v>
      </c>
      <c r="AE396" s="113">
        <f>IFERROR(IF(P396&gt;0,0,ROUNDUP(норми!$F$4*G396,0)),"")</f>
        <v>0</v>
      </c>
      <c r="AF396" s="61"/>
      <c r="AG396" s="61"/>
      <c r="AH396" s="61"/>
      <c r="AI396" s="60">
        <f>IF(X396&gt;0,(X396*(норми!$J$4*F396)),0)</f>
        <v>0</v>
      </c>
      <c r="AJ396" s="60">
        <f>IF(V396="фах",норми!$K$4*F396,0)</f>
        <v>0</v>
      </c>
      <c r="AK396" s="60">
        <f>IF(V396="заг",норми!$L$4*F396,0)</f>
        <v>0</v>
      </c>
      <c r="AL396" s="60">
        <f>IF(W396="фах",норми!$M$4*F396,0)</f>
        <v>0</v>
      </c>
      <c r="AM396" s="60">
        <f>IF(W396="заг",норми!$N$4*F396,0)</f>
        <v>0</v>
      </c>
      <c r="AN396" s="60">
        <f>IF(T396&gt;0,G396*норми!$O$4,0)</f>
        <v>0</v>
      </c>
      <c r="AO396" s="60">
        <f>IF(U396&gt;0,G396*норми!$P$4,0)</f>
        <v>0</v>
      </c>
      <c r="AP396" s="60">
        <f>IF(U396="е.п.",ROUNDUP(G396*норми!$Q$4,0),0)</f>
        <v>0</v>
      </c>
      <c r="AQ396" s="60">
        <f>IF(U396="е.у.",ROUNDUP(G396*норми!$R$4,0),0)</f>
        <v>0</v>
      </c>
      <c r="AR396" s="113">
        <f>IF(R396="дп/др.(б)",ROUNDUP((F396*норми!$S$4)+(((норми!$S$10+норми!$S$11)*норми!$S$9)*F396),0),0)</f>
        <v>0</v>
      </c>
      <c r="AS396" s="60">
        <f>IF(S396="аб",ROUNDUP((норми!$T$4*G396)+(норми!$S$11*(норми!$T$9*F396)),0),0)</f>
        <v>0</v>
      </c>
      <c r="AT396" s="113">
        <f>IF(R396="дп/др.(м)",ROUNDUP((F396*норми!$U$4)+(((норми!$U$10+норми!$U$11)*норми!$U$9)*F396),0),0)</f>
        <v>0</v>
      </c>
      <c r="AU396" s="60">
        <f>IF(S396="ам",ROUNDUP((норми!$V$4*G396)+(норми!$U$11*(норми!$V$9*F396)),0),0)</f>
        <v>0</v>
      </c>
      <c r="AV396" s="43"/>
      <c r="AW396" s="60" t="str">
        <f t="shared" si="75"/>
        <v/>
      </c>
      <c r="AX396" s="43"/>
      <c r="AY396" s="60" t="str">
        <f>IF(P396&gt;0,IF(AX396="+",(норми!$X$4)*(P396*G396),""),"")</f>
        <v/>
      </c>
      <c r="AZ396" s="43"/>
      <c r="BA396" s="60" t="str">
        <f>IF(P396&gt;0,IF(AZ396="+",(норми!$X$4)*(P396*G396),""),"")</f>
        <v/>
      </c>
      <c r="BB396" s="43"/>
      <c r="BC396" s="60" t="str">
        <f>IF(P396&gt;0,IF(BB396="+",(норми!$Z$4)*(P396*F396),""),"")</f>
        <v/>
      </c>
      <c r="BD396" s="61"/>
      <c r="BE396" s="60">
        <f t="shared" si="76"/>
        <v>0</v>
      </c>
      <c r="BF396" s="44">
        <f t="shared" si="77"/>
        <v>0</v>
      </c>
    </row>
    <row r="397" spans="1:58" hidden="1" outlineLevel="1" x14ac:dyDescent="0.2">
      <c r="A397" s="33">
        <v>71</v>
      </c>
      <c r="B397" s="21"/>
      <c r="C397" s="21"/>
      <c r="D397" s="48"/>
      <c r="E397" s="21"/>
      <c r="F397" s="21"/>
      <c r="G397" s="21"/>
      <c r="H397" s="21"/>
      <c r="I397" s="21"/>
      <c r="J397" s="20"/>
      <c r="K397" s="22"/>
      <c r="L397" s="22"/>
      <c r="M397" s="22"/>
      <c r="N397" s="22"/>
      <c r="O397" s="22"/>
      <c r="P397" s="21"/>
      <c r="Q397" s="22"/>
      <c r="R397" s="22"/>
      <c r="S397" s="22"/>
      <c r="T397" s="22"/>
      <c r="U397" s="22"/>
      <c r="V397" s="22"/>
      <c r="W397" s="22"/>
      <c r="X397" s="48"/>
      <c r="Y397" s="23"/>
      <c r="Z397" s="59">
        <f t="shared" si="78"/>
        <v>0</v>
      </c>
      <c r="AA397" s="60">
        <f t="shared" si="79"/>
        <v>0</v>
      </c>
      <c r="AB397" s="60">
        <f t="shared" si="80"/>
        <v>0</v>
      </c>
      <c r="AC397" s="60">
        <f t="shared" si="81"/>
        <v>0</v>
      </c>
      <c r="AD397" s="60">
        <f>IF(D397&lt;=4,O397+((O397*(норми!$E$6))/100),O397+((O397*(норми!$E$7))/100))</f>
        <v>0</v>
      </c>
      <c r="AE397" s="113">
        <f>IFERROR(IF(P397&gt;0,0,ROUNDUP(норми!$F$4*G397,0)),"")</f>
        <v>0</v>
      </c>
      <c r="AF397" s="61"/>
      <c r="AG397" s="61"/>
      <c r="AH397" s="61"/>
      <c r="AI397" s="60">
        <f>IF(X397&gt;0,(X397*(норми!$J$4*F397)),0)</f>
        <v>0</v>
      </c>
      <c r="AJ397" s="60">
        <f>IF(V397="фах",норми!$K$4*F397,0)</f>
        <v>0</v>
      </c>
      <c r="AK397" s="60">
        <f>IF(V397="заг",норми!$L$4*F397,0)</f>
        <v>0</v>
      </c>
      <c r="AL397" s="60">
        <f>IF(W397="фах",норми!$M$4*F397,0)</f>
        <v>0</v>
      </c>
      <c r="AM397" s="60">
        <f>IF(W397="заг",норми!$N$4*F397,0)</f>
        <v>0</v>
      </c>
      <c r="AN397" s="60">
        <f>IF(T397&gt;0,G397*норми!$O$4,0)</f>
        <v>0</v>
      </c>
      <c r="AO397" s="60">
        <f>IF(U397&gt;0,G397*норми!$P$4,0)</f>
        <v>0</v>
      </c>
      <c r="AP397" s="60">
        <f>IF(U397="е.п.",ROUNDUP(G397*норми!$Q$4,0),0)</f>
        <v>0</v>
      </c>
      <c r="AQ397" s="60">
        <f>IF(U397="е.у.",ROUNDUP(G397*норми!$R$4,0),0)</f>
        <v>0</v>
      </c>
      <c r="AR397" s="113">
        <f>IF(R397="дп/др.(б)",ROUNDUP((F397*норми!$S$4)+(((норми!$S$10+норми!$S$11)*норми!$S$9)*F397),0),0)</f>
        <v>0</v>
      </c>
      <c r="AS397" s="60">
        <f>IF(S397="аб",ROUNDUP((норми!$T$4*G397)+(норми!$S$11*(норми!$T$9*F397)),0),0)</f>
        <v>0</v>
      </c>
      <c r="AT397" s="113">
        <f>IF(R397="дп/др.(м)",ROUNDUP((F397*норми!$U$4)+(((норми!$U$10+норми!$U$11)*норми!$U$9)*F397),0),0)</f>
        <v>0</v>
      </c>
      <c r="AU397" s="60">
        <f>IF(S397="ам",ROUNDUP((норми!$V$4*G397)+(норми!$U$11*(норми!$V$9*F397)),0),0)</f>
        <v>0</v>
      </c>
      <c r="AV397" s="43"/>
      <c r="AW397" s="60" t="str">
        <f t="shared" si="75"/>
        <v/>
      </c>
      <c r="AX397" s="43"/>
      <c r="AY397" s="60" t="str">
        <f>IF(P397&gt;0,IF(AX397="+",(норми!$X$4)*(P397*G397),""),"")</f>
        <v/>
      </c>
      <c r="AZ397" s="43"/>
      <c r="BA397" s="60" t="str">
        <f>IF(P397&gt;0,IF(AZ397="+",(норми!$X$4)*(P397*G397),""),"")</f>
        <v/>
      </c>
      <c r="BB397" s="43"/>
      <c r="BC397" s="60" t="str">
        <f>IF(P397&gt;0,IF(BB397="+",(норми!$Z$4)*(P397*F397),""),"")</f>
        <v/>
      </c>
      <c r="BD397" s="61"/>
      <c r="BE397" s="60">
        <f t="shared" si="76"/>
        <v>0</v>
      </c>
      <c r="BF397" s="44">
        <f t="shared" si="77"/>
        <v>0</v>
      </c>
    </row>
    <row r="398" spans="1:58" hidden="1" outlineLevel="1" x14ac:dyDescent="0.2">
      <c r="A398" s="33">
        <v>72</v>
      </c>
      <c r="B398" s="21"/>
      <c r="C398" s="21"/>
      <c r="D398" s="48"/>
      <c r="E398" s="21"/>
      <c r="F398" s="21"/>
      <c r="G398" s="21"/>
      <c r="H398" s="21"/>
      <c r="I398" s="21"/>
      <c r="J398" s="20"/>
      <c r="K398" s="22"/>
      <c r="L398" s="22"/>
      <c r="M398" s="22"/>
      <c r="N398" s="22"/>
      <c r="O398" s="22"/>
      <c r="P398" s="21"/>
      <c r="Q398" s="22"/>
      <c r="R398" s="22"/>
      <c r="S398" s="22"/>
      <c r="T398" s="22"/>
      <c r="U398" s="22"/>
      <c r="V398" s="22"/>
      <c r="W398" s="22"/>
      <c r="X398" s="48"/>
      <c r="Y398" s="23"/>
      <c r="Z398" s="59">
        <f t="shared" si="78"/>
        <v>0</v>
      </c>
      <c r="AA398" s="60">
        <f t="shared" si="79"/>
        <v>0</v>
      </c>
      <c r="AB398" s="60">
        <f t="shared" si="80"/>
        <v>0</v>
      </c>
      <c r="AC398" s="60">
        <f t="shared" si="81"/>
        <v>0</v>
      </c>
      <c r="AD398" s="60">
        <f>IF(D398&lt;=4,O398+((O398*(норми!$E$6))/100),O398+((O398*(норми!$E$7))/100))</f>
        <v>0</v>
      </c>
      <c r="AE398" s="113">
        <f>IFERROR(IF(P398&gt;0,0,ROUNDUP(норми!$F$4*G398,0)),"")</f>
        <v>0</v>
      </c>
      <c r="AF398" s="61"/>
      <c r="AG398" s="61"/>
      <c r="AH398" s="61"/>
      <c r="AI398" s="60">
        <f>IF(X398&gt;0,(X398*(норми!$J$4*F398)),0)</f>
        <v>0</v>
      </c>
      <c r="AJ398" s="60">
        <f>IF(V398="фах",норми!$K$4*F398,0)</f>
        <v>0</v>
      </c>
      <c r="AK398" s="60">
        <f>IF(V398="заг",норми!$L$4*F398,0)</f>
        <v>0</v>
      </c>
      <c r="AL398" s="60">
        <f>IF(W398="фах",норми!$M$4*F398,0)</f>
        <v>0</v>
      </c>
      <c r="AM398" s="60">
        <f>IF(W398="заг",норми!$N$4*F398,0)</f>
        <v>0</v>
      </c>
      <c r="AN398" s="60">
        <f>IF(T398&gt;0,G398*норми!$O$4,0)</f>
        <v>0</v>
      </c>
      <c r="AO398" s="60">
        <f>IF(U398&gt;0,G398*норми!$P$4,0)</f>
        <v>0</v>
      </c>
      <c r="AP398" s="60">
        <f>IF(U398="е.п.",ROUNDUP(G398*норми!$Q$4,0),0)</f>
        <v>0</v>
      </c>
      <c r="AQ398" s="60">
        <f>IF(U398="е.у.",ROUNDUP(G398*норми!$R$4,0),0)</f>
        <v>0</v>
      </c>
      <c r="AR398" s="113">
        <f>IF(R398="дп/др.(б)",ROUNDUP((F398*норми!$S$4)+(((норми!$S$10+норми!$S$11)*норми!$S$9)*F398),0),0)</f>
        <v>0</v>
      </c>
      <c r="AS398" s="60">
        <f>IF(S398="аб",ROUNDUP((норми!$T$4*G398)+(норми!$S$11*(норми!$T$9*F398)),0),0)</f>
        <v>0</v>
      </c>
      <c r="AT398" s="113">
        <f>IF(R398="дп/др.(м)",ROUNDUP((F398*норми!$U$4)+(((норми!$U$10+норми!$U$11)*норми!$U$9)*F398),0),0)</f>
        <v>0</v>
      </c>
      <c r="AU398" s="60">
        <f>IF(S398="ам",ROUNDUP((норми!$V$4*G398)+(норми!$U$11*(норми!$V$9*F398)),0),0)</f>
        <v>0</v>
      </c>
      <c r="AV398" s="43"/>
      <c r="AW398" s="60" t="str">
        <f t="shared" si="75"/>
        <v/>
      </c>
      <c r="AX398" s="43"/>
      <c r="AY398" s="60" t="str">
        <f>IF(P398&gt;0,IF(AX398="+",(норми!$X$4)*(P398*G398),""),"")</f>
        <v/>
      </c>
      <c r="AZ398" s="43"/>
      <c r="BA398" s="60" t="str">
        <f>IF(P398&gt;0,IF(AZ398="+",(норми!$X$4)*(P398*G398),""),"")</f>
        <v/>
      </c>
      <c r="BB398" s="43"/>
      <c r="BC398" s="60" t="str">
        <f>IF(P398&gt;0,IF(BB398="+",(норми!$Z$4)*(P398*F398),""),"")</f>
        <v/>
      </c>
      <c r="BD398" s="61"/>
      <c r="BE398" s="60">
        <f t="shared" si="76"/>
        <v>0</v>
      </c>
      <c r="BF398" s="44">
        <f t="shared" si="77"/>
        <v>0</v>
      </c>
    </row>
    <row r="399" spans="1:58" hidden="1" outlineLevel="1" x14ac:dyDescent="0.2">
      <c r="A399" s="33">
        <v>73</v>
      </c>
      <c r="B399" s="21"/>
      <c r="C399" s="21"/>
      <c r="D399" s="48"/>
      <c r="E399" s="21"/>
      <c r="F399" s="21"/>
      <c r="G399" s="21"/>
      <c r="H399" s="21"/>
      <c r="I399" s="21"/>
      <c r="J399" s="20"/>
      <c r="K399" s="22"/>
      <c r="L399" s="22"/>
      <c r="M399" s="22"/>
      <c r="N399" s="22"/>
      <c r="O399" s="22"/>
      <c r="P399" s="21"/>
      <c r="Q399" s="22"/>
      <c r="R399" s="22"/>
      <c r="S399" s="22"/>
      <c r="T399" s="22"/>
      <c r="U399" s="22"/>
      <c r="V399" s="22"/>
      <c r="W399" s="22"/>
      <c r="X399" s="48"/>
      <c r="Y399" s="23"/>
      <c r="Z399" s="59">
        <f t="shared" si="78"/>
        <v>0</v>
      </c>
      <c r="AA399" s="60">
        <f t="shared" si="79"/>
        <v>0</v>
      </c>
      <c r="AB399" s="60">
        <f t="shared" si="80"/>
        <v>0</v>
      </c>
      <c r="AC399" s="60">
        <f t="shared" si="81"/>
        <v>0</v>
      </c>
      <c r="AD399" s="60">
        <f>IF(D399&lt;=4,O399+((O399*(норми!$E$6))/100),O399+((O399*(норми!$E$7))/100))</f>
        <v>0</v>
      </c>
      <c r="AE399" s="113">
        <f>IFERROR(IF(P399&gt;0,0,ROUNDUP(норми!$F$4*G399,0)),"")</f>
        <v>0</v>
      </c>
      <c r="AF399" s="61"/>
      <c r="AG399" s="61"/>
      <c r="AH399" s="61"/>
      <c r="AI399" s="60">
        <f>IF(X399&gt;0,(X399*(норми!$J$4*F399)),0)</f>
        <v>0</v>
      </c>
      <c r="AJ399" s="60">
        <f>IF(V399="фах",норми!$K$4*F399,0)</f>
        <v>0</v>
      </c>
      <c r="AK399" s="60">
        <f>IF(V399="заг",норми!$L$4*F399,0)</f>
        <v>0</v>
      </c>
      <c r="AL399" s="60">
        <f>IF(W399="фах",норми!$M$4*F399,0)</f>
        <v>0</v>
      </c>
      <c r="AM399" s="60">
        <f>IF(W399="заг",норми!$N$4*F399,0)</f>
        <v>0</v>
      </c>
      <c r="AN399" s="60">
        <f>IF(T399&gt;0,G399*норми!$O$4,0)</f>
        <v>0</v>
      </c>
      <c r="AO399" s="60">
        <f>IF(U399&gt;0,G399*норми!$P$4,0)</f>
        <v>0</v>
      </c>
      <c r="AP399" s="60">
        <f>IF(U399="е.п.",ROUNDUP(G399*норми!$Q$4,0),0)</f>
        <v>0</v>
      </c>
      <c r="AQ399" s="60">
        <f>IF(U399="е.у.",ROUNDUP(G399*норми!$R$4,0),0)</f>
        <v>0</v>
      </c>
      <c r="AR399" s="113">
        <f>IF(R399="дп/др.(б)",ROUNDUP((F399*норми!$S$4)+(((норми!$S$10+норми!$S$11)*норми!$S$9)*F399),0),0)</f>
        <v>0</v>
      </c>
      <c r="AS399" s="60">
        <f>IF(S399="аб",ROUNDUP((норми!$T$4*G399)+(норми!$S$11*(норми!$T$9*F399)),0),0)</f>
        <v>0</v>
      </c>
      <c r="AT399" s="113">
        <f>IF(R399="дп/др.(м)",ROUNDUP((F399*норми!$U$4)+(((норми!$U$10+норми!$U$11)*норми!$U$9)*F399),0),0)</f>
        <v>0</v>
      </c>
      <c r="AU399" s="60">
        <f>IF(S399="ам",ROUNDUP((норми!$V$4*G399)+(норми!$U$11*(норми!$V$9*F399)),0),0)</f>
        <v>0</v>
      </c>
      <c r="AV399" s="43"/>
      <c r="AW399" s="60" t="str">
        <f t="shared" si="75"/>
        <v/>
      </c>
      <c r="AX399" s="43"/>
      <c r="AY399" s="60" t="str">
        <f>IF(P399&gt;0,IF(AX399="+",(норми!$X$4)*(P399*G399),""),"")</f>
        <v/>
      </c>
      <c r="AZ399" s="43"/>
      <c r="BA399" s="60" t="str">
        <f>IF(P399&gt;0,IF(AZ399="+",(норми!$X$4)*(P399*G399),""),"")</f>
        <v/>
      </c>
      <c r="BB399" s="43"/>
      <c r="BC399" s="60" t="str">
        <f>IF(P399&gt;0,IF(BB399="+",(норми!$Z$4)*(P399*F399),""),"")</f>
        <v/>
      </c>
      <c r="BD399" s="61"/>
      <c r="BE399" s="60">
        <f t="shared" si="76"/>
        <v>0</v>
      </c>
      <c r="BF399" s="44">
        <f t="shared" si="77"/>
        <v>0</v>
      </c>
    </row>
    <row r="400" spans="1:58" hidden="1" outlineLevel="1" x14ac:dyDescent="0.2">
      <c r="A400" s="33">
        <v>74</v>
      </c>
      <c r="B400" s="21"/>
      <c r="C400" s="21"/>
      <c r="D400" s="48"/>
      <c r="E400" s="21"/>
      <c r="F400" s="21"/>
      <c r="G400" s="21"/>
      <c r="H400" s="21"/>
      <c r="I400" s="21"/>
      <c r="J400" s="20"/>
      <c r="K400" s="22"/>
      <c r="L400" s="22"/>
      <c r="M400" s="22"/>
      <c r="N400" s="22"/>
      <c r="O400" s="22"/>
      <c r="P400" s="21"/>
      <c r="Q400" s="22"/>
      <c r="R400" s="22"/>
      <c r="S400" s="22"/>
      <c r="T400" s="22"/>
      <c r="U400" s="22"/>
      <c r="V400" s="22"/>
      <c r="W400" s="22"/>
      <c r="X400" s="48"/>
      <c r="Y400" s="23"/>
      <c r="Z400" s="59">
        <f t="shared" si="78"/>
        <v>0</v>
      </c>
      <c r="AA400" s="60">
        <f t="shared" si="79"/>
        <v>0</v>
      </c>
      <c r="AB400" s="60">
        <f t="shared" si="80"/>
        <v>0</v>
      </c>
      <c r="AC400" s="60">
        <f t="shared" si="81"/>
        <v>0</v>
      </c>
      <c r="AD400" s="60">
        <f>IF(D400&lt;=4,O400+((O400*(норми!$E$6))/100),O400+((O400*(норми!$E$7))/100))</f>
        <v>0</v>
      </c>
      <c r="AE400" s="113">
        <f>IFERROR(IF(P400&gt;0,0,ROUNDUP(норми!$F$4*G400,0)),"")</f>
        <v>0</v>
      </c>
      <c r="AF400" s="61"/>
      <c r="AG400" s="61"/>
      <c r="AH400" s="61"/>
      <c r="AI400" s="60">
        <f>IF(X400&gt;0,(X400*(норми!$J$4*F400)),0)</f>
        <v>0</v>
      </c>
      <c r="AJ400" s="60">
        <f>IF(V400="фах",норми!$K$4*F400,0)</f>
        <v>0</v>
      </c>
      <c r="AK400" s="60">
        <f>IF(V400="заг",норми!$L$4*F400,0)</f>
        <v>0</v>
      </c>
      <c r="AL400" s="60">
        <f>IF(W400="фах",норми!$M$4*F400,0)</f>
        <v>0</v>
      </c>
      <c r="AM400" s="60">
        <f>IF(W400="заг",норми!$N$4*F400,0)</f>
        <v>0</v>
      </c>
      <c r="AN400" s="60">
        <f>IF(T400&gt;0,G400*норми!$O$4,0)</f>
        <v>0</v>
      </c>
      <c r="AO400" s="60">
        <f>IF(U400&gt;0,G400*норми!$P$4,0)</f>
        <v>0</v>
      </c>
      <c r="AP400" s="60">
        <f>IF(U400="е.п.",ROUNDUP(G400*норми!$Q$4,0),0)</f>
        <v>0</v>
      </c>
      <c r="AQ400" s="60">
        <f>IF(U400="е.у.",ROUNDUP(G400*норми!$R$4,0),0)</f>
        <v>0</v>
      </c>
      <c r="AR400" s="113">
        <f>IF(R400="дп/др.(б)",ROUNDUP((F400*норми!$S$4)+(((норми!$S$10+норми!$S$11)*норми!$S$9)*F400),0),0)</f>
        <v>0</v>
      </c>
      <c r="AS400" s="60">
        <f>IF(S400="аб",ROUNDUP((норми!$T$4*G400)+(норми!$S$11*(норми!$T$9*F400)),0),0)</f>
        <v>0</v>
      </c>
      <c r="AT400" s="113">
        <f>IF(R400="дп/др.(м)",ROUNDUP((F400*норми!$U$4)+(((норми!$U$10+норми!$U$11)*норми!$U$9)*F400),0),0)</f>
        <v>0</v>
      </c>
      <c r="AU400" s="60">
        <f>IF(S400="ам",ROUNDUP((норми!$V$4*G400)+(норми!$U$11*(норми!$V$9*F400)),0),0)</f>
        <v>0</v>
      </c>
      <c r="AV400" s="43"/>
      <c r="AW400" s="60" t="str">
        <f t="shared" si="75"/>
        <v/>
      </c>
      <c r="AX400" s="43"/>
      <c r="AY400" s="60" t="str">
        <f>IF(P400&gt;0,IF(AX400="+",(норми!$X$4)*(P400*G400),""),"")</f>
        <v/>
      </c>
      <c r="AZ400" s="43"/>
      <c r="BA400" s="60" t="str">
        <f>IF(P400&gt;0,IF(AZ400="+",(норми!$X$4)*(P400*G400),""),"")</f>
        <v/>
      </c>
      <c r="BB400" s="43"/>
      <c r="BC400" s="60" t="str">
        <f>IF(P400&gt;0,IF(BB400="+",(норми!$Z$4)*(P400*F400),""),"")</f>
        <v/>
      </c>
      <c r="BD400" s="61"/>
      <c r="BE400" s="60">
        <f t="shared" si="76"/>
        <v>0</v>
      </c>
      <c r="BF400" s="44">
        <f t="shared" si="77"/>
        <v>0</v>
      </c>
    </row>
    <row r="401" spans="1:58" hidden="1" outlineLevel="1" x14ac:dyDescent="0.2">
      <c r="A401" s="33">
        <v>75</v>
      </c>
      <c r="B401" s="21"/>
      <c r="C401" s="21"/>
      <c r="D401" s="48"/>
      <c r="E401" s="21"/>
      <c r="F401" s="21"/>
      <c r="G401" s="21"/>
      <c r="H401" s="21"/>
      <c r="I401" s="21"/>
      <c r="J401" s="20"/>
      <c r="K401" s="22"/>
      <c r="L401" s="22"/>
      <c r="M401" s="22"/>
      <c r="N401" s="22"/>
      <c r="O401" s="22"/>
      <c r="P401" s="21"/>
      <c r="Q401" s="22"/>
      <c r="R401" s="22"/>
      <c r="S401" s="22"/>
      <c r="T401" s="22"/>
      <c r="U401" s="22"/>
      <c r="V401" s="22"/>
      <c r="W401" s="22"/>
      <c r="X401" s="48"/>
      <c r="Y401" s="23"/>
      <c r="Z401" s="59">
        <f t="shared" si="78"/>
        <v>0</v>
      </c>
      <c r="AA401" s="60">
        <f t="shared" si="79"/>
        <v>0</v>
      </c>
      <c r="AB401" s="60">
        <f t="shared" si="80"/>
        <v>0</v>
      </c>
      <c r="AC401" s="60">
        <f t="shared" si="81"/>
        <v>0</v>
      </c>
      <c r="AD401" s="60">
        <f>IF(D401&lt;=4,O401+((O401*(норми!$E$6))/100),O401+((O401*(норми!$E$7))/100))</f>
        <v>0</v>
      </c>
      <c r="AE401" s="113">
        <f>IFERROR(IF(P401&gt;0,0,ROUNDUP(норми!$F$4*G401,0)),"")</f>
        <v>0</v>
      </c>
      <c r="AF401" s="61"/>
      <c r="AG401" s="61"/>
      <c r="AH401" s="61"/>
      <c r="AI401" s="60">
        <f>IF(X401&gt;0,(X401*(норми!$J$4*F401)),0)</f>
        <v>0</v>
      </c>
      <c r="AJ401" s="60">
        <f>IF(V401="фах",норми!$K$4*F401,0)</f>
        <v>0</v>
      </c>
      <c r="AK401" s="60">
        <f>IF(V401="заг",норми!$L$4*F401,0)</f>
        <v>0</v>
      </c>
      <c r="AL401" s="60">
        <f>IF(W401="фах",норми!$M$4*F401,0)</f>
        <v>0</v>
      </c>
      <c r="AM401" s="60">
        <f>IF(W401="заг",норми!$N$4*F401,0)</f>
        <v>0</v>
      </c>
      <c r="AN401" s="60">
        <f>IF(T401&gt;0,G401*норми!$O$4,0)</f>
        <v>0</v>
      </c>
      <c r="AO401" s="60">
        <f>IF(U401&gt;0,G401*норми!$P$4,0)</f>
        <v>0</v>
      </c>
      <c r="AP401" s="60">
        <f>IF(U401="е.п.",ROUNDUP(G401*норми!$Q$4,0),0)</f>
        <v>0</v>
      </c>
      <c r="AQ401" s="60">
        <f>IF(U401="е.у.",ROUNDUP(G401*норми!$R$4,0),0)</f>
        <v>0</v>
      </c>
      <c r="AR401" s="113">
        <f>IF(R401="дп/др.(б)",ROUNDUP((F401*норми!$S$4)+(((норми!$S$10+норми!$S$11)*норми!$S$9)*F401),0),0)</f>
        <v>0</v>
      </c>
      <c r="AS401" s="60">
        <f>IF(S401="аб",ROUNDUP((норми!$T$4*G401)+(норми!$S$11*(норми!$T$9*F401)),0),0)</f>
        <v>0</v>
      </c>
      <c r="AT401" s="113">
        <f>IF(R401="дп/др.(м)",ROUNDUP((F401*норми!$U$4)+(((норми!$U$10+норми!$U$11)*норми!$U$9)*F401),0),0)</f>
        <v>0</v>
      </c>
      <c r="AU401" s="60">
        <f>IF(S401="ам",ROUNDUP((норми!$V$4*G401)+(норми!$U$11*(норми!$V$9*F401)),0),0)</f>
        <v>0</v>
      </c>
      <c r="AV401" s="43"/>
      <c r="AW401" s="60" t="str">
        <f t="shared" si="75"/>
        <v/>
      </c>
      <c r="AX401" s="43"/>
      <c r="AY401" s="60" t="str">
        <f>IF(P401&gt;0,IF(AX401="+",(норми!$X$4)*(P401*G401),""),"")</f>
        <v/>
      </c>
      <c r="AZ401" s="43"/>
      <c r="BA401" s="60" t="str">
        <f>IF(P401&gt;0,IF(AZ401="+",(норми!$X$4)*(P401*G401),""),"")</f>
        <v/>
      </c>
      <c r="BB401" s="43"/>
      <c r="BC401" s="60" t="str">
        <f>IF(P401&gt;0,IF(BB401="+",(норми!$Z$4)*(P401*F401),""),"")</f>
        <v/>
      </c>
      <c r="BD401" s="61"/>
      <c r="BE401" s="60">
        <f t="shared" si="76"/>
        <v>0</v>
      </c>
      <c r="BF401" s="44">
        <f t="shared" si="77"/>
        <v>0</v>
      </c>
    </row>
    <row r="402" spans="1:58" hidden="1" outlineLevel="1" x14ac:dyDescent="0.2">
      <c r="A402" s="33">
        <v>76</v>
      </c>
      <c r="B402" s="21"/>
      <c r="C402" s="21"/>
      <c r="D402" s="48"/>
      <c r="E402" s="21"/>
      <c r="F402" s="21"/>
      <c r="G402" s="21"/>
      <c r="H402" s="21"/>
      <c r="I402" s="21"/>
      <c r="J402" s="20"/>
      <c r="K402" s="22"/>
      <c r="L402" s="22"/>
      <c r="M402" s="22"/>
      <c r="N402" s="22"/>
      <c r="O402" s="22"/>
      <c r="P402" s="21"/>
      <c r="Q402" s="22"/>
      <c r="R402" s="22"/>
      <c r="S402" s="22"/>
      <c r="T402" s="22"/>
      <c r="U402" s="22"/>
      <c r="V402" s="22"/>
      <c r="W402" s="22"/>
      <c r="X402" s="48"/>
      <c r="Y402" s="23"/>
      <c r="Z402" s="59">
        <f t="shared" si="78"/>
        <v>0</v>
      </c>
      <c r="AA402" s="60">
        <f t="shared" si="79"/>
        <v>0</v>
      </c>
      <c r="AB402" s="60">
        <f t="shared" si="80"/>
        <v>0</v>
      </c>
      <c r="AC402" s="60">
        <f t="shared" si="81"/>
        <v>0</v>
      </c>
      <c r="AD402" s="60">
        <f>IF(D402&lt;=4,O402+((O402*(норми!$E$6))/100),O402+((O402*(норми!$E$7))/100))</f>
        <v>0</v>
      </c>
      <c r="AE402" s="113">
        <f>IFERROR(IF(P402&gt;0,0,ROUNDUP(норми!$F$4*G402,0)),"")</f>
        <v>0</v>
      </c>
      <c r="AF402" s="61"/>
      <c r="AG402" s="61"/>
      <c r="AH402" s="61"/>
      <c r="AI402" s="60">
        <f>IF(X402&gt;0,(X402*(норми!$J$4*F402)),0)</f>
        <v>0</v>
      </c>
      <c r="AJ402" s="60">
        <f>IF(V402="фах",норми!$K$4*F402,0)</f>
        <v>0</v>
      </c>
      <c r="AK402" s="60">
        <f>IF(V402="заг",норми!$L$4*F402,0)</f>
        <v>0</v>
      </c>
      <c r="AL402" s="60">
        <f>IF(W402="фах",норми!$M$4*F402,0)</f>
        <v>0</v>
      </c>
      <c r="AM402" s="60">
        <f>IF(W402="заг",норми!$N$4*F402,0)</f>
        <v>0</v>
      </c>
      <c r="AN402" s="60">
        <f>IF(T402&gt;0,G402*норми!$O$4,0)</f>
        <v>0</v>
      </c>
      <c r="AO402" s="60">
        <f>IF(U402&gt;0,G402*норми!$P$4,0)</f>
        <v>0</v>
      </c>
      <c r="AP402" s="60">
        <f>IF(U402="е.п.",ROUNDUP(G402*норми!$Q$4,0),0)</f>
        <v>0</v>
      </c>
      <c r="AQ402" s="60">
        <f>IF(U402="е.у.",ROUNDUP(G402*норми!$R$4,0),0)</f>
        <v>0</v>
      </c>
      <c r="AR402" s="113">
        <f>IF(R402="дп/др.(б)",ROUNDUP((F402*норми!$S$4)+(((норми!$S$10+норми!$S$11)*норми!$S$9)*F402),0),0)</f>
        <v>0</v>
      </c>
      <c r="AS402" s="60">
        <f>IF(S402="аб",ROUNDUP((норми!$T$4*G402)+(норми!$S$11*(норми!$T$9*F402)),0),0)</f>
        <v>0</v>
      </c>
      <c r="AT402" s="113">
        <f>IF(R402="дп/др.(м)",ROUNDUP((F402*норми!$U$4)+(((норми!$U$10+норми!$U$11)*норми!$U$9)*F402),0),0)</f>
        <v>0</v>
      </c>
      <c r="AU402" s="60">
        <f>IF(S402="ам",ROUNDUP((норми!$V$4*G402)+(норми!$U$11*(норми!$V$9*F402)),0),0)</f>
        <v>0</v>
      </c>
      <c r="AV402" s="43"/>
      <c r="AW402" s="60" t="str">
        <f t="shared" si="75"/>
        <v/>
      </c>
      <c r="AX402" s="43"/>
      <c r="AY402" s="60" t="str">
        <f>IF(P402&gt;0,IF(AX402="+",(норми!$X$4)*(P402*G402),""),"")</f>
        <v/>
      </c>
      <c r="AZ402" s="43"/>
      <c r="BA402" s="60" t="str">
        <f>IF(P402&gt;0,IF(AZ402="+",(норми!$X$4)*(P402*G402),""),"")</f>
        <v/>
      </c>
      <c r="BB402" s="43"/>
      <c r="BC402" s="60" t="str">
        <f>IF(P402&gt;0,IF(BB402="+",(норми!$Z$4)*(P402*F402),""),"")</f>
        <v/>
      </c>
      <c r="BD402" s="61"/>
      <c r="BE402" s="60">
        <f t="shared" si="76"/>
        <v>0</v>
      </c>
      <c r="BF402" s="44">
        <f t="shared" si="77"/>
        <v>0</v>
      </c>
    </row>
    <row r="403" spans="1:58" hidden="1" outlineLevel="1" x14ac:dyDescent="0.2">
      <c r="A403" s="33">
        <v>77</v>
      </c>
      <c r="B403" s="21"/>
      <c r="C403" s="21"/>
      <c r="D403" s="48"/>
      <c r="E403" s="21"/>
      <c r="F403" s="21"/>
      <c r="G403" s="21"/>
      <c r="H403" s="21"/>
      <c r="I403" s="21"/>
      <c r="J403" s="20"/>
      <c r="K403" s="22"/>
      <c r="L403" s="22"/>
      <c r="M403" s="22"/>
      <c r="N403" s="22"/>
      <c r="O403" s="22"/>
      <c r="P403" s="21"/>
      <c r="Q403" s="22"/>
      <c r="R403" s="22"/>
      <c r="S403" s="22"/>
      <c r="T403" s="22"/>
      <c r="U403" s="22"/>
      <c r="V403" s="22"/>
      <c r="W403" s="22"/>
      <c r="X403" s="48"/>
      <c r="Y403" s="23"/>
      <c r="Z403" s="59">
        <f t="shared" si="78"/>
        <v>0</v>
      </c>
      <c r="AA403" s="60">
        <f t="shared" si="79"/>
        <v>0</v>
      </c>
      <c r="AB403" s="60">
        <f t="shared" si="80"/>
        <v>0</v>
      </c>
      <c r="AC403" s="60">
        <f t="shared" si="81"/>
        <v>0</v>
      </c>
      <c r="AD403" s="60">
        <f>IF(D403&lt;=4,O403+((O403*(норми!$E$6))/100),O403+((O403*(норми!$E$7))/100))</f>
        <v>0</v>
      </c>
      <c r="AE403" s="113">
        <f>IFERROR(IF(P403&gt;0,0,ROUNDUP(норми!$F$4*G403,0)),"")</f>
        <v>0</v>
      </c>
      <c r="AF403" s="61"/>
      <c r="AG403" s="61"/>
      <c r="AH403" s="61"/>
      <c r="AI403" s="60">
        <f>IF(X403&gt;0,(X403*(норми!$J$4*F403)),0)</f>
        <v>0</v>
      </c>
      <c r="AJ403" s="60">
        <f>IF(V403="фах",норми!$K$4*F403,0)</f>
        <v>0</v>
      </c>
      <c r="AK403" s="60">
        <f>IF(V403="заг",норми!$L$4*F403,0)</f>
        <v>0</v>
      </c>
      <c r="AL403" s="60">
        <f>IF(W403="фах",норми!$M$4*F403,0)</f>
        <v>0</v>
      </c>
      <c r="AM403" s="60">
        <f>IF(W403="заг",норми!$N$4*F403,0)</f>
        <v>0</v>
      </c>
      <c r="AN403" s="60">
        <f>IF(T403&gt;0,G403*норми!$O$4,0)</f>
        <v>0</v>
      </c>
      <c r="AO403" s="60">
        <f>IF(U403&gt;0,G403*норми!$P$4,0)</f>
        <v>0</v>
      </c>
      <c r="AP403" s="60">
        <f>IF(U403="е.п.",ROUNDUP(G403*норми!$Q$4,0),0)</f>
        <v>0</v>
      </c>
      <c r="AQ403" s="60">
        <f>IF(U403="е.у.",ROUNDUP(G403*норми!$R$4,0),0)</f>
        <v>0</v>
      </c>
      <c r="AR403" s="113">
        <f>IF(R403="дп/др.(б)",ROUNDUP((F403*норми!$S$4)+(((норми!$S$10+норми!$S$11)*норми!$S$9)*F403),0),0)</f>
        <v>0</v>
      </c>
      <c r="AS403" s="60">
        <f>IF(S403="аб",ROUNDUP((норми!$T$4*G403)+(норми!$S$11*(норми!$T$9*F403)),0),0)</f>
        <v>0</v>
      </c>
      <c r="AT403" s="113">
        <f>IF(R403="дп/др.(м)",ROUNDUP((F403*норми!$U$4)+(((норми!$U$10+норми!$U$11)*норми!$U$9)*F403),0),0)</f>
        <v>0</v>
      </c>
      <c r="AU403" s="60">
        <f>IF(S403="ам",ROUNDUP((норми!$V$4*G403)+(норми!$U$11*(норми!$V$9*F403)),0),0)</f>
        <v>0</v>
      </c>
      <c r="AV403" s="43"/>
      <c r="AW403" s="60" t="str">
        <f t="shared" si="75"/>
        <v/>
      </c>
      <c r="AX403" s="43"/>
      <c r="AY403" s="60" t="str">
        <f>IF(P403&gt;0,IF(AX403="+",(норми!$X$4)*(P403*G403),""),"")</f>
        <v/>
      </c>
      <c r="AZ403" s="43"/>
      <c r="BA403" s="60" t="str">
        <f>IF(P403&gt;0,IF(AZ403="+",(норми!$X$4)*(P403*G403),""),"")</f>
        <v/>
      </c>
      <c r="BB403" s="43"/>
      <c r="BC403" s="60" t="str">
        <f>IF(P403&gt;0,IF(BB403="+",(норми!$Z$4)*(P403*F403),""),"")</f>
        <v/>
      </c>
      <c r="BD403" s="61"/>
      <c r="BE403" s="60">
        <f t="shared" si="76"/>
        <v>0</v>
      </c>
      <c r="BF403" s="44">
        <f t="shared" si="77"/>
        <v>0</v>
      </c>
    </row>
    <row r="404" spans="1:58" hidden="1" outlineLevel="1" x14ac:dyDescent="0.2">
      <c r="A404" s="33">
        <v>78</v>
      </c>
      <c r="B404" s="21"/>
      <c r="C404" s="21"/>
      <c r="D404" s="48"/>
      <c r="E404" s="21"/>
      <c r="F404" s="21"/>
      <c r="G404" s="21"/>
      <c r="H404" s="21"/>
      <c r="I404" s="21"/>
      <c r="J404" s="20"/>
      <c r="K404" s="22"/>
      <c r="L404" s="22"/>
      <c r="M404" s="22"/>
      <c r="N404" s="22"/>
      <c r="O404" s="22"/>
      <c r="P404" s="21"/>
      <c r="Q404" s="22"/>
      <c r="R404" s="22"/>
      <c r="S404" s="22"/>
      <c r="T404" s="22"/>
      <c r="U404" s="22"/>
      <c r="V404" s="22"/>
      <c r="W404" s="22"/>
      <c r="X404" s="48"/>
      <c r="Y404" s="23"/>
      <c r="Z404" s="59">
        <f t="shared" si="78"/>
        <v>0</v>
      </c>
      <c r="AA404" s="60">
        <f t="shared" si="79"/>
        <v>0</v>
      </c>
      <c r="AB404" s="60">
        <f t="shared" si="80"/>
        <v>0</v>
      </c>
      <c r="AC404" s="60">
        <f t="shared" si="81"/>
        <v>0</v>
      </c>
      <c r="AD404" s="60">
        <f>IF(D404&lt;=4,O404+((O404*(норми!$E$6))/100),O404+((O404*(норми!$E$7))/100))</f>
        <v>0</v>
      </c>
      <c r="AE404" s="113">
        <f>IFERROR(IF(P404&gt;0,0,ROUNDUP(норми!$F$4*G404,0)),"")</f>
        <v>0</v>
      </c>
      <c r="AF404" s="61"/>
      <c r="AG404" s="61"/>
      <c r="AH404" s="61"/>
      <c r="AI404" s="60">
        <f>IF(X404&gt;0,(X404*(норми!$J$4*F404)),0)</f>
        <v>0</v>
      </c>
      <c r="AJ404" s="60">
        <f>IF(V404="фах",норми!$K$4*F404,0)</f>
        <v>0</v>
      </c>
      <c r="AK404" s="60">
        <f>IF(V404="заг",норми!$L$4*F404,0)</f>
        <v>0</v>
      </c>
      <c r="AL404" s="60">
        <f>IF(W404="фах",норми!$M$4*F404,0)</f>
        <v>0</v>
      </c>
      <c r="AM404" s="60">
        <f>IF(W404="заг",норми!$N$4*F404,0)</f>
        <v>0</v>
      </c>
      <c r="AN404" s="60">
        <f>IF(T404&gt;0,G404*норми!$O$4,0)</f>
        <v>0</v>
      </c>
      <c r="AO404" s="60">
        <f>IF(U404&gt;0,G404*норми!$P$4,0)</f>
        <v>0</v>
      </c>
      <c r="AP404" s="60">
        <f>IF(U404="е.п.",ROUNDUP(G404*норми!$Q$4,0),0)</f>
        <v>0</v>
      </c>
      <c r="AQ404" s="60">
        <f>IF(U404="е.у.",ROUNDUP(G404*норми!$R$4,0),0)</f>
        <v>0</v>
      </c>
      <c r="AR404" s="113">
        <f>IF(R404="дп/др.(б)",ROUNDUP((F404*норми!$S$4)+(((норми!$S$10+норми!$S$11)*норми!$S$9)*F404),0),0)</f>
        <v>0</v>
      </c>
      <c r="AS404" s="60">
        <f>IF(S404="аб",ROUNDUP((норми!$T$4*G404)+(норми!$S$11*(норми!$T$9*F404)),0),0)</f>
        <v>0</v>
      </c>
      <c r="AT404" s="113">
        <f>IF(R404="дп/др.(м)",ROUNDUP((F404*норми!$U$4)+(((норми!$U$10+норми!$U$11)*норми!$U$9)*F404),0),0)</f>
        <v>0</v>
      </c>
      <c r="AU404" s="60">
        <f>IF(S404="ам",ROUNDUP((норми!$V$4*G404)+(норми!$U$11*(норми!$V$9*F404)),0),0)</f>
        <v>0</v>
      </c>
      <c r="AV404" s="43"/>
      <c r="AW404" s="60" t="str">
        <f t="shared" si="75"/>
        <v/>
      </c>
      <c r="AX404" s="43"/>
      <c r="AY404" s="60" t="str">
        <f>IF(P404&gt;0,IF(AX404="+",(норми!$X$4)*(P404*G404),""),"")</f>
        <v/>
      </c>
      <c r="AZ404" s="43"/>
      <c r="BA404" s="60" t="str">
        <f>IF(P404&gt;0,IF(AZ404="+",(норми!$X$4)*(P404*G404),""),"")</f>
        <v/>
      </c>
      <c r="BB404" s="43"/>
      <c r="BC404" s="60" t="str">
        <f>IF(P404&gt;0,IF(BB404="+",(норми!$Z$4)*(P404*F404),""),"")</f>
        <v/>
      </c>
      <c r="BD404" s="61"/>
      <c r="BE404" s="60">
        <f t="shared" si="76"/>
        <v>0</v>
      </c>
      <c r="BF404" s="44">
        <f t="shared" si="77"/>
        <v>0</v>
      </c>
    </row>
    <row r="405" spans="1:58" hidden="1" outlineLevel="1" x14ac:dyDescent="0.2">
      <c r="A405" s="33">
        <v>79</v>
      </c>
      <c r="B405" s="21"/>
      <c r="C405" s="21"/>
      <c r="D405" s="48"/>
      <c r="E405" s="21"/>
      <c r="F405" s="21"/>
      <c r="G405" s="21"/>
      <c r="H405" s="21"/>
      <c r="I405" s="21"/>
      <c r="J405" s="20"/>
      <c r="K405" s="22"/>
      <c r="L405" s="22"/>
      <c r="M405" s="22"/>
      <c r="N405" s="22"/>
      <c r="O405" s="22"/>
      <c r="P405" s="21"/>
      <c r="Q405" s="22"/>
      <c r="R405" s="22"/>
      <c r="S405" s="22"/>
      <c r="T405" s="22"/>
      <c r="U405" s="22"/>
      <c r="V405" s="22"/>
      <c r="W405" s="22"/>
      <c r="X405" s="48"/>
      <c r="Y405" s="23"/>
      <c r="Z405" s="59">
        <f t="shared" si="78"/>
        <v>0</v>
      </c>
      <c r="AA405" s="60">
        <f t="shared" si="79"/>
        <v>0</v>
      </c>
      <c r="AB405" s="60">
        <f t="shared" si="80"/>
        <v>0</v>
      </c>
      <c r="AC405" s="60">
        <f t="shared" si="81"/>
        <v>0</v>
      </c>
      <c r="AD405" s="60">
        <f>IF(D405&lt;=4,O405+((O405*(норми!$E$6))/100),O405+((O405*(норми!$E$7))/100))</f>
        <v>0</v>
      </c>
      <c r="AE405" s="113">
        <f>IFERROR(IF(P405&gt;0,0,ROUNDUP(норми!$F$4*G405,0)),"")</f>
        <v>0</v>
      </c>
      <c r="AF405" s="61"/>
      <c r="AG405" s="61"/>
      <c r="AH405" s="61"/>
      <c r="AI405" s="60">
        <f>IF(X405&gt;0,(X405*(норми!$J$4*F405)),0)</f>
        <v>0</v>
      </c>
      <c r="AJ405" s="60">
        <f>IF(V405="фах",норми!$K$4*F405,0)</f>
        <v>0</v>
      </c>
      <c r="AK405" s="60">
        <f>IF(V405="заг",норми!$L$4*F405,0)</f>
        <v>0</v>
      </c>
      <c r="AL405" s="60">
        <f>IF(W405="фах",норми!$M$4*F405,0)</f>
        <v>0</v>
      </c>
      <c r="AM405" s="60">
        <f>IF(W405="заг",норми!$N$4*F405,0)</f>
        <v>0</v>
      </c>
      <c r="AN405" s="60">
        <f>IF(T405&gt;0,G405*норми!$O$4,0)</f>
        <v>0</v>
      </c>
      <c r="AO405" s="60">
        <f>IF(U405&gt;0,G405*норми!$P$4,0)</f>
        <v>0</v>
      </c>
      <c r="AP405" s="60">
        <f>IF(U405="е.п.",ROUNDUP(G405*норми!$Q$4,0),0)</f>
        <v>0</v>
      </c>
      <c r="AQ405" s="60">
        <f>IF(U405="е.у.",ROUNDUP(G405*норми!$R$4,0),0)</f>
        <v>0</v>
      </c>
      <c r="AR405" s="113">
        <f>IF(R405="дп/др.(б)",ROUNDUP((F405*норми!$S$4)+(((норми!$S$10+норми!$S$11)*норми!$S$9)*F405),0),0)</f>
        <v>0</v>
      </c>
      <c r="AS405" s="60">
        <f>IF(S405="аб",ROUNDUP((норми!$T$4*G405)+(норми!$S$11*(норми!$T$9*F405)),0),0)</f>
        <v>0</v>
      </c>
      <c r="AT405" s="113">
        <f>IF(R405="дп/др.(м)",ROUNDUP((F405*норми!$U$4)+(((норми!$U$10+норми!$U$11)*норми!$U$9)*F405),0),0)</f>
        <v>0</v>
      </c>
      <c r="AU405" s="60">
        <f>IF(S405="ам",ROUNDUP((норми!$V$4*G405)+(норми!$U$11*(норми!$V$9*F405)),0),0)</f>
        <v>0</v>
      </c>
      <c r="AV405" s="43"/>
      <c r="AW405" s="60" t="str">
        <f t="shared" si="75"/>
        <v/>
      </c>
      <c r="AX405" s="43"/>
      <c r="AY405" s="60" t="str">
        <f>IF(P405&gt;0,IF(AX405="+",(норми!$X$4)*(P405*G405),""),"")</f>
        <v/>
      </c>
      <c r="AZ405" s="43"/>
      <c r="BA405" s="60" t="str">
        <f>IF(P405&gt;0,IF(AZ405="+",(норми!$X$4)*(P405*G405),""),"")</f>
        <v/>
      </c>
      <c r="BB405" s="43"/>
      <c r="BC405" s="60" t="str">
        <f>IF(P405&gt;0,IF(BB405="+",(норми!$Z$4)*(P405*F405),""),"")</f>
        <v/>
      </c>
      <c r="BD405" s="61"/>
      <c r="BE405" s="60">
        <f t="shared" si="76"/>
        <v>0</v>
      </c>
      <c r="BF405" s="44">
        <f t="shared" si="77"/>
        <v>0</v>
      </c>
    </row>
    <row r="406" spans="1:58" hidden="1" outlineLevel="1" x14ac:dyDescent="0.2">
      <c r="A406" s="33">
        <v>80</v>
      </c>
      <c r="B406" s="21"/>
      <c r="C406" s="21"/>
      <c r="D406" s="48"/>
      <c r="E406" s="21"/>
      <c r="F406" s="21"/>
      <c r="G406" s="21"/>
      <c r="H406" s="21"/>
      <c r="I406" s="21"/>
      <c r="J406" s="20"/>
      <c r="K406" s="22"/>
      <c r="L406" s="22"/>
      <c r="M406" s="22"/>
      <c r="N406" s="22"/>
      <c r="O406" s="22"/>
      <c r="P406" s="21"/>
      <c r="Q406" s="22"/>
      <c r="R406" s="22"/>
      <c r="S406" s="22"/>
      <c r="T406" s="22"/>
      <c r="U406" s="22"/>
      <c r="V406" s="22"/>
      <c r="W406" s="22"/>
      <c r="X406" s="48"/>
      <c r="Y406" s="23"/>
      <c r="Z406" s="59">
        <f t="shared" si="78"/>
        <v>0</v>
      </c>
      <c r="AA406" s="60">
        <f t="shared" si="79"/>
        <v>0</v>
      </c>
      <c r="AB406" s="60">
        <f t="shared" si="80"/>
        <v>0</v>
      </c>
      <c r="AC406" s="60">
        <f t="shared" si="81"/>
        <v>0</v>
      </c>
      <c r="AD406" s="60">
        <f>IF(D406&lt;=4,O406+((O406*(норми!$E$6))/100),O406+((O406*(норми!$E$7))/100))</f>
        <v>0</v>
      </c>
      <c r="AE406" s="113">
        <f>IFERROR(IF(P406&gt;0,0,ROUNDUP(норми!$F$4*G406,0)),"")</f>
        <v>0</v>
      </c>
      <c r="AF406" s="61"/>
      <c r="AG406" s="61"/>
      <c r="AH406" s="61"/>
      <c r="AI406" s="60">
        <f>IF(X406&gt;0,(X406*(норми!$J$4*F406)),0)</f>
        <v>0</v>
      </c>
      <c r="AJ406" s="60">
        <f>IF(V406="фах",норми!$K$4*F406,0)</f>
        <v>0</v>
      </c>
      <c r="AK406" s="60">
        <f>IF(V406="заг",норми!$L$4*F406,0)</f>
        <v>0</v>
      </c>
      <c r="AL406" s="60">
        <f>IF(W406="фах",норми!$M$4*F406,0)</f>
        <v>0</v>
      </c>
      <c r="AM406" s="60">
        <f>IF(W406="заг",норми!$N$4*F406,0)</f>
        <v>0</v>
      </c>
      <c r="AN406" s="60">
        <f>IF(T406&gt;0,G406*норми!$O$4,0)</f>
        <v>0</v>
      </c>
      <c r="AO406" s="60">
        <f>IF(U406&gt;0,G406*норми!$P$4,0)</f>
        <v>0</v>
      </c>
      <c r="AP406" s="60">
        <f>IF(U406="е.п.",ROUNDUP(G406*норми!$Q$4,0),0)</f>
        <v>0</v>
      </c>
      <c r="AQ406" s="60">
        <f>IF(U406="е.у.",ROUNDUP(G406*норми!$R$4,0),0)</f>
        <v>0</v>
      </c>
      <c r="AR406" s="113">
        <f>IF(R406="дп/др.(б)",ROUNDUP((F406*норми!$S$4)+(((норми!$S$10+норми!$S$11)*норми!$S$9)*F406),0),0)</f>
        <v>0</v>
      </c>
      <c r="AS406" s="60">
        <f>IF(S406="аб",ROUNDUP((норми!$T$4*G406)+(норми!$S$11*(норми!$T$9*F406)),0),0)</f>
        <v>0</v>
      </c>
      <c r="AT406" s="113">
        <f>IF(R406="дп/др.(м)",ROUNDUP((F406*норми!$U$4)+(((норми!$U$10+норми!$U$11)*норми!$U$9)*F406),0),0)</f>
        <v>0</v>
      </c>
      <c r="AU406" s="60">
        <f>IF(S406="ам",ROUNDUP((норми!$V$4*G406)+(норми!$U$11*(норми!$V$9*F406)),0),0)</f>
        <v>0</v>
      </c>
      <c r="AV406" s="43"/>
      <c r="AW406" s="60" t="str">
        <f t="shared" si="75"/>
        <v/>
      </c>
      <c r="AX406" s="43"/>
      <c r="AY406" s="60" t="str">
        <f>IF(P406&gt;0,IF(AX406="+",(норми!$X$4)*(P406*G406),""),"")</f>
        <v/>
      </c>
      <c r="AZ406" s="43"/>
      <c r="BA406" s="60" t="str">
        <f>IF(P406&gt;0,IF(AZ406="+",(норми!$X$4)*(P406*G406),""),"")</f>
        <v/>
      </c>
      <c r="BB406" s="43"/>
      <c r="BC406" s="60" t="str">
        <f>IF(P406&gt;0,IF(BB406="+",(норми!$Z$4)*(P406*F406),""),"")</f>
        <v/>
      </c>
      <c r="BD406" s="61"/>
      <c r="BE406" s="60">
        <f t="shared" si="76"/>
        <v>0</v>
      </c>
      <c r="BF406" s="44">
        <f t="shared" si="77"/>
        <v>0</v>
      </c>
    </row>
    <row r="407" spans="1:58" hidden="1" outlineLevel="1" x14ac:dyDescent="0.2">
      <c r="A407" s="33">
        <v>81</v>
      </c>
      <c r="B407" s="21"/>
      <c r="C407" s="21"/>
      <c r="D407" s="48"/>
      <c r="E407" s="21"/>
      <c r="F407" s="21"/>
      <c r="G407" s="21"/>
      <c r="H407" s="21"/>
      <c r="I407" s="21"/>
      <c r="J407" s="20"/>
      <c r="K407" s="22"/>
      <c r="L407" s="22"/>
      <c r="M407" s="22"/>
      <c r="N407" s="22"/>
      <c r="O407" s="22"/>
      <c r="P407" s="21"/>
      <c r="Q407" s="22"/>
      <c r="R407" s="22"/>
      <c r="S407" s="22"/>
      <c r="T407" s="22"/>
      <c r="U407" s="22"/>
      <c r="V407" s="22"/>
      <c r="W407" s="22"/>
      <c r="X407" s="48"/>
      <c r="Y407" s="23"/>
      <c r="Z407" s="59">
        <f t="shared" si="78"/>
        <v>0</v>
      </c>
      <c r="AA407" s="60">
        <f t="shared" si="79"/>
        <v>0</v>
      </c>
      <c r="AB407" s="60">
        <f t="shared" si="80"/>
        <v>0</v>
      </c>
      <c r="AC407" s="60">
        <f t="shared" si="81"/>
        <v>0</v>
      </c>
      <c r="AD407" s="60">
        <f>IF(D407&lt;=4,O407+((O407*(норми!$E$6))/100),O407+((O407*(норми!$E$7))/100))</f>
        <v>0</v>
      </c>
      <c r="AE407" s="113">
        <f>IFERROR(IF(P407&gt;0,0,ROUNDUP(норми!$F$4*G407,0)),"")</f>
        <v>0</v>
      </c>
      <c r="AF407" s="61"/>
      <c r="AG407" s="61"/>
      <c r="AH407" s="61"/>
      <c r="AI407" s="60">
        <f>IF(X407&gt;0,(X407*(норми!$J$4*F407)),0)</f>
        <v>0</v>
      </c>
      <c r="AJ407" s="60">
        <f>IF(V407="фах",норми!$K$4*F407,0)</f>
        <v>0</v>
      </c>
      <c r="AK407" s="60">
        <f>IF(V407="заг",норми!$L$4*F407,0)</f>
        <v>0</v>
      </c>
      <c r="AL407" s="60">
        <f>IF(W407="фах",норми!$M$4*F407,0)</f>
        <v>0</v>
      </c>
      <c r="AM407" s="60">
        <f>IF(W407="заг",норми!$N$4*F407,0)</f>
        <v>0</v>
      </c>
      <c r="AN407" s="60">
        <f>IF(T407&gt;0,G407*норми!$O$4,0)</f>
        <v>0</v>
      </c>
      <c r="AO407" s="60">
        <f>IF(U407&gt;0,G407*норми!$P$4,0)</f>
        <v>0</v>
      </c>
      <c r="AP407" s="60">
        <f>IF(U407="е.п.",ROUNDUP(G407*норми!$Q$4,0),0)</f>
        <v>0</v>
      </c>
      <c r="AQ407" s="60">
        <f>IF(U407="е.у.",ROUNDUP(G407*норми!$R$4,0),0)</f>
        <v>0</v>
      </c>
      <c r="AR407" s="113">
        <f>IF(R407="дп/др.(б)",ROUNDUP((F407*норми!$S$4)+(((норми!$S$10+норми!$S$11)*норми!$S$9)*F407),0),0)</f>
        <v>0</v>
      </c>
      <c r="AS407" s="60">
        <f>IF(S407="аб",ROUNDUP((норми!$T$4*G407)+(норми!$S$11*(норми!$T$9*F407)),0),0)</f>
        <v>0</v>
      </c>
      <c r="AT407" s="113">
        <f>IF(R407="дп/др.(м)",ROUNDUP((F407*норми!$U$4)+(((норми!$U$10+норми!$U$11)*норми!$U$9)*F407),0),0)</f>
        <v>0</v>
      </c>
      <c r="AU407" s="60">
        <f>IF(S407="ам",ROUNDUP((норми!$V$4*G407)+(норми!$U$11*(норми!$V$9*F407)),0),0)</f>
        <v>0</v>
      </c>
      <c r="AV407" s="43"/>
      <c r="AW407" s="60" t="str">
        <f t="shared" si="75"/>
        <v/>
      </c>
      <c r="AX407" s="43"/>
      <c r="AY407" s="60" t="str">
        <f>IF(P407&gt;0,IF(AX407="+",(норми!$X$4)*(P407*G407),""),"")</f>
        <v/>
      </c>
      <c r="AZ407" s="43"/>
      <c r="BA407" s="60" t="str">
        <f>IF(P407&gt;0,IF(AZ407="+",(норми!$X$4)*(P407*G407),""),"")</f>
        <v/>
      </c>
      <c r="BB407" s="43"/>
      <c r="BC407" s="60" t="str">
        <f>IF(P407&gt;0,IF(BB407="+",(норми!$Z$4)*(P407*F407),""),"")</f>
        <v/>
      </c>
      <c r="BD407" s="61"/>
      <c r="BE407" s="60">
        <f t="shared" si="76"/>
        <v>0</v>
      </c>
      <c r="BF407" s="44">
        <f t="shared" si="77"/>
        <v>0</v>
      </c>
    </row>
    <row r="408" spans="1:58" hidden="1" outlineLevel="1" x14ac:dyDescent="0.2">
      <c r="A408" s="33">
        <v>82</v>
      </c>
      <c r="B408" s="21"/>
      <c r="C408" s="21"/>
      <c r="D408" s="48"/>
      <c r="E408" s="21"/>
      <c r="F408" s="21"/>
      <c r="G408" s="21"/>
      <c r="H408" s="21"/>
      <c r="I408" s="21"/>
      <c r="J408" s="20"/>
      <c r="K408" s="22"/>
      <c r="L408" s="22"/>
      <c r="M408" s="22"/>
      <c r="N408" s="22"/>
      <c r="O408" s="22"/>
      <c r="P408" s="21"/>
      <c r="Q408" s="22"/>
      <c r="R408" s="22"/>
      <c r="S408" s="22"/>
      <c r="T408" s="22"/>
      <c r="U408" s="22"/>
      <c r="V408" s="22"/>
      <c r="W408" s="22"/>
      <c r="X408" s="48"/>
      <c r="Y408" s="23"/>
      <c r="Z408" s="59">
        <f t="shared" si="78"/>
        <v>0</v>
      </c>
      <c r="AA408" s="60">
        <f t="shared" si="79"/>
        <v>0</v>
      </c>
      <c r="AB408" s="60">
        <f t="shared" si="80"/>
        <v>0</v>
      </c>
      <c r="AC408" s="60">
        <f t="shared" si="81"/>
        <v>0</v>
      </c>
      <c r="AD408" s="60">
        <f>IF(D408&lt;=4,O408+((O408*(норми!$E$6))/100),O408+((O408*(норми!$E$7))/100))</f>
        <v>0</v>
      </c>
      <c r="AE408" s="113">
        <f>IFERROR(IF(P408&gt;0,0,ROUNDUP(норми!$F$4*G408,0)),"")</f>
        <v>0</v>
      </c>
      <c r="AF408" s="61"/>
      <c r="AG408" s="61"/>
      <c r="AH408" s="61"/>
      <c r="AI408" s="60">
        <f>IF(X408&gt;0,(X408*(норми!$J$4*F408)),0)</f>
        <v>0</v>
      </c>
      <c r="AJ408" s="60">
        <f>IF(V408="фах",норми!$K$4*F408,0)</f>
        <v>0</v>
      </c>
      <c r="AK408" s="60">
        <f>IF(V408="заг",норми!$L$4*F408,0)</f>
        <v>0</v>
      </c>
      <c r="AL408" s="60">
        <f>IF(W408="фах",норми!$M$4*F408,0)</f>
        <v>0</v>
      </c>
      <c r="AM408" s="60">
        <f>IF(W408="заг",норми!$N$4*F408,0)</f>
        <v>0</v>
      </c>
      <c r="AN408" s="60">
        <f>IF(T408&gt;0,G408*норми!$O$4,0)</f>
        <v>0</v>
      </c>
      <c r="AO408" s="60">
        <f>IF(U408&gt;0,G408*норми!$P$4,0)</f>
        <v>0</v>
      </c>
      <c r="AP408" s="60">
        <f>IF(U408="е.п.",ROUNDUP(G408*норми!$Q$4,0),0)</f>
        <v>0</v>
      </c>
      <c r="AQ408" s="60">
        <f>IF(U408="е.у.",ROUNDUP(G408*норми!$R$4,0),0)</f>
        <v>0</v>
      </c>
      <c r="AR408" s="113">
        <f>IF(R408="дп/др.(б)",ROUNDUP((F408*норми!$S$4)+(((норми!$S$10+норми!$S$11)*норми!$S$9)*F408),0),0)</f>
        <v>0</v>
      </c>
      <c r="AS408" s="60">
        <f>IF(S408="аб",ROUNDUP((норми!$T$4*G408)+(норми!$S$11*(норми!$T$9*F408)),0),0)</f>
        <v>0</v>
      </c>
      <c r="AT408" s="113">
        <f>IF(R408="дп/др.(м)",ROUNDUP((F408*норми!$U$4)+(((норми!$U$10+норми!$U$11)*норми!$U$9)*F408),0),0)</f>
        <v>0</v>
      </c>
      <c r="AU408" s="60">
        <f>IF(S408="ам",ROUNDUP((норми!$V$4*G408)+(норми!$U$11*(норми!$V$9*F408)),0),0)</f>
        <v>0</v>
      </c>
      <c r="AV408" s="43"/>
      <c r="AW408" s="60" t="str">
        <f t="shared" si="75"/>
        <v/>
      </c>
      <c r="AX408" s="43"/>
      <c r="AY408" s="60" t="str">
        <f>IF(P408&gt;0,IF(AX408="+",(норми!$X$4)*(P408*G408),""),"")</f>
        <v/>
      </c>
      <c r="AZ408" s="43"/>
      <c r="BA408" s="60" t="str">
        <f>IF(P408&gt;0,IF(AZ408="+",(норми!$X$4)*(P408*G408),""),"")</f>
        <v/>
      </c>
      <c r="BB408" s="43"/>
      <c r="BC408" s="60" t="str">
        <f>IF(P408&gt;0,IF(BB408="+",(норми!$Z$4)*(P408*F408),""),"")</f>
        <v/>
      </c>
      <c r="BD408" s="61"/>
      <c r="BE408" s="60">
        <f t="shared" si="76"/>
        <v>0</v>
      </c>
      <c r="BF408" s="44">
        <f t="shared" si="77"/>
        <v>0</v>
      </c>
    </row>
    <row r="409" spans="1:58" hidden="1" outlineLevel="1" x14ac:dyDescent="0.2">
      <c r="A409" s="33">
        <v>83</v>
      </c>
      <c r="B409" s="21"/>
      <c r="C409" s="21"/>
      <c r="D409" s="48"/>
      <c r="E409" s="21"/>
      <c r="F409" s="21"/>
      <c r="G409" s="21"/>
      <c r="H409" s="21"/>
      <c r="I409" s="21"/>
      <c r="J409" s="20"/>
      <c r="K409" s="22"/>
      <c r="L409" s="22"/>
      <c r="M409" s="22"/>
      <c r="N409" s="22"/>
      <c r="O409" s="22"/>
      <c r="P409" s="21"/>
      <c r="Q409" s="22"/>
      <c r="R409" s="22"/>
      <c r="S409" s="22"/>
      <c r="T409" s="22"/>
      <c r="U409" s="22"/>
      <c r="V409" s="22"/>
      <c r="W409" s="22"/>
      <c r="X409" s="48"/>
      <c r="Y409" s="23"/>
      <c r="Z409" s="59">
        <f t="shared" si="78"/>
        <v>0</v>
      </c>
      <c r="AA409" s="60">
        <f t="shared" si="79"/>
        <v>0</v>
      </c>
      <c r="AB409" s="60">
        <f t="shared" si="80"/>
        <v>0</v>
      </c>
      <c r="AC409" s="60">
        <f t="shared" si="81"/>
        <v>0</v>
      </c>
      <c r="AD409" s="60">
        <f>IF(D409&lt;=4,O409+((O409*(норми!$E$6))/100),O409+((O409*(норми!$E$7))/100))</f>
        <v>0</v>
      </c>
      <c r="AE409" s="113">
        <f>IFERROR(IF(P409&gt;0,0,ROUNDUP(норми!$F$4*G409,0)),"")</f>
        <v>0</v>
      </c>
      <c r="AF409" s="61"/>
      <c r="AG409" s="61"/>
      <c r="AH409" s="61"/>
      <c r="AI409" s="60">
        <f>IF(X409&gt;0,(X409*(норми!$J$4*F409)),0)</f>
        <v>0</v>
      </c>
      <c r="AJ409" s="60">
        <f>IF(V409="фах",норми!$K$4*F409,0)</f>
        <v>0</v>
      </c>
      <c r="AK409" s="60">
        <f>IF(V409="заг",норми!$L$4*F409,0)</f>
        <v>0</v>
      </c>
      <c r="AL409" s="60">
        <f>IF(W409="фах",норми!$M$4*F409,0)</f>
        <v>0</v>
      </c>
      <c r="AM409" s="60">
        <f>IF(W409="заг",норми!$N$4*F409,0)</f>
        <v>0</v>
      </c>
      <c r="AN409" s="60">
        <f>IF(T409&gt;0,G409*норми!$O$4,0)</f>
        <v>0</v>
      </c>
      <c r="AO409" s="60">
        <f>IF(U409&gt;0,G409*норми!$P$4,0)</f>
        <v>0</v>
      </c>
      <c r="AP409" s="60">
        <f>IF(U409="е.п.",ROUNDUP(G409*норми!$Q$4,0),0)</f>
        <v>0</v>
      </c>
      <c r="AQ409" s="60">
        <f>IF(U409="е.у.",ROUNDUP(G409*норми!$R$4,0),0)</f>
        <v>0</v>
      </c>
      <c r="AR409" s="113">
        <f>IF(R409="дп/др.(б)",ROUNDUP((F409*норми!$S$4)+(((норми!$S$10+норми!$S$11)*норми!$S$9)*F409),0),0)</f>
        <v>0</v>
      </c>
      <c r="AS409" s="60">
        <f>IF(S409="аб",ROUNDUP((норми!$T$4*G409)+(норми!$S$11*(норми!$T$9*F409)),0),0)</f>
        <v>0</v>
      </c>
      <c r="AT409" s="113">
        <f>IF(R409="дп/др.(м)",ROUNDUP((F409*норми!$U$4)+(((норми!$U$10+норми!$U$11)*норми!$U$9)*F409),0),0)</f>
        <v>0</v>
      </c>
      <c r="AU409" s="60">
        <f>IF(S409="ам",ROUNDUP((норми!$V$4*G409)+(норми!$U$11*(норми!$V$9*F409)),0),0)</f>
        <v>0</v>
      </c>
      <c r="AV409" s="43"/>
      <c r="AW409" s="60" t="str">
        <f t="shared" si="75"/>
        <v/>
      </c>
      <c r="AX409" s="43"/>
      <c r="AY409" s="60" t="str">
        <f>IF(P409&gt;0,IF(AX409="+",(норми!$X$4)*(P409*G409),""),"")</f>
        <v/>
      </c>
      <c r="AZ409" s="43"/>
      <c r="BA409" s="60" t="str">
        <f>IF(P409&gt;0,IF(AZ409="+",(норми!$X$4)*(P409*G409),""),"")</f>
        <v/>
      </c>
      <c r="BB409" s="43"/>
      <c r="BC409" s="60" t="str">
        <f>IF(P409&gt;0,IF(BB409="+",(норми!$Z$4)*(P409*F409),""),"")</f>
        <v/>
      </c>
      <c r="BD409" s="61"/>
      <c r="BE409" s="60">
        <f t="shared" si="76"/>
        <v>0</v>
      </c>
      <c r="BF409" s="44">
        <f t="shared" si="77"/>
        <v>0</v>
      </c>
    </row>
    <row r="410" spans="1:58" hidden="1" outlineLevel="1" x14ac:dyDescent="0.2">
      <c r="A410" s="33">
        <v>84</v>
      </c>
      <c r="B410" s="21"/>
      <c r="C410" s="21"/>
      <c r="D410" s="48"/>
      <c r="E410" s="21"/>
      <c r="F410" s="21"/>
      <c r="G410" s="21"/>
      <c r="H410" s="21"/>
      <c r="I410" s="21"/>
      <c r="J410" s="20"/>
      <c r="K410" s="22"/>
      <c r="L410" s="22"/>
      <c r="M410" s="22"/>
      <c r="N410" s="22"/>
      <c r="O410" s="22"/>
      <c r="P410" s="21"/>
      <c r="Q410" s="22"/>
      <c r="R410" s="22"/>
      <c r="S410" s="22"/>
      <c r="T410" s="22"/>
      <c r="U410" s="22"/>
      <c r="V410" s="22"/>
      <c r="W410" s="22"/>
      <c r="X410" s="48"/>
      <c r="Y410" s="23"/>
      <c r="Z410" s="59">
        <f t="shared" si="78"/>
        <v>0</v>
      </c>
      <c r="AA410" s="60">
        <f t="shared" si="79"/>
        <v>0</v>
      </c>
      <c r="AB410" s="60">
        <f t="shared" si="80"/>
        <v>0</v>
      </c>
      <c r="AC410" s="60">
        <f t="shared" si="81"/>
        <v>0</v>
      </c>
      <c r="AD410" s="60">
        <f>IF(D410&lt;=4,O410+((O410*(норми!$E$6))/100),O410+((O410*(норми!$E$7))/100))</f>
        <v>0</v>
      </c>
      <c r="AE410" s="113">
        <f>IFERROR(IF(P410&gt;0,0,ROUNDUP(норми!$F$4*G410,0)),"")</f>
        <v>0</v>
      </c>
      <c r="AF410" s="61"/>
      <c r="AG410" s="61"/>
      <c r="AH410" s="61"/>
      <c r="AI410" s="60">
        <f>IF(X410&gt;0,(X410*(норми!$J$4*F410)),0)</f>
        <v>0</v>
      </c>
      <c r="AJ410" s="60">
        <f>IF(V410="фах",норми!$K$4*F410,0)</f>
        <v>0</v>
      </c>
      <c r="AK410" s="60">
        <f>IF(V410="заг",норми!$L$4*F410,0)</f>
        <v>0</v>
      </c>
      <c r="AL410" s="60">
        <f>IF(W410="фах",норми!$M$4*F410,0)</f>
        <v>0</v>
      </c>
      <c r="AM410" s="60">
        <f>IF(W410="заг",норми!$N$4*F410,0)</f>
        <v>0</v>
      </c>
      <c r="AN410" s="60">
        <f>IF(T410&gt;0,G410*норми!$O$4,0)</f>
        <v>0</v>
      </c>
      <c r="AO410" s="60">
        <f>IF(U410&gt;0,G410*норми!$P$4,0)</f>
        <v>0</v>
      </c>
      <c r="AP410" s="60">
        <f>IF(U410="е.п.",ROUNDUP(G410*норми!$Q$4,0),0)</f>
        <v>0</v>
      </c>
      <c r="AQ410" s="60">
        <f>IF(U410="е.у.",ROUNDUP(G410*норми!$R$4,0),0)</f>
        <v>0</v>
      </c>
      <c r="AR410" s="113">
        <f>IF(R410="дп/др.(б)",ROUNDUP((F410*норми!$S$4)+(((норми!$S$10+норми!$S$11)*норми!$S$9)*F410),0),0)</f>
        <v>0</v>
      </c>
      <c r="AS410" s="60">
        <f>IF(S410="аб",ROUNDUP((норми!$T$4*G410)+(норми!$S$11*(норми!$T$9*F410)),0),0)</f>
        <v>0</v>
      </c>
      <c r="AT410" s="113">
        <f>IF(R410="дп/др.(м)",ROUNDUP((F410*норми!$U$4)+(((норми!$U$10+норми!$U$11)*норми!$U$9)*F410),0),0)</f>
        <v>0</v>
      </c>
      <c r="AU410" s="60">
        <f>IF(S410="ам",ROUNDUP((норми!$V$4*G410)+(норми!$U$11*(норми!$V$9*F410)),0),0)</f>
        <v>0</v>
      </c>
      <c r="AV410" s="43"/>
      <c r="AW410" s="60" t="str">
        <f t="shared" si="75"/>
        <v/>
      </c>
      <c r="AX410" s="43"/>
      <c r="AY410" s="60" t="str">
        <f>IF(P410&gt;0,IF(AX410="+",(норми!$X$4)*(P410*G410),""),"")</f>
        <v/>
      </c>
      <c r="AZ410" s="43"/>
      <c r="BA410" s="60" t="str">
        <f>IF(P410&gt;0,IF(AZ410="+",(норми!$X$4)*(P410*G410),""),"")</f>
        <v/>
      </c>
      <c r="BB410" s="43"/>
      <c r="BC410" s="60" t="str">
        <f>IF(P410&gt;0,IF(BB410="+",(норми!$Z$4)*(P410*F410),""),"")</f>
        <v/>
      </c>
      <c r="BD410" s="61"/>
      <c r="BE410" s="60">
        <f t="shared" si="76"/>
        <v>0</v>
      </c>
      <c r="BF410" s="44">
        <f t="shared" si="77"/>
        <v>0</v>
      </c>
    </row>
    <row r="411" spans="1:58" hidden="1" outlineLevel="1" x14ac:dyDescent="0.2">
      <c r="A411" s="33">
        <v>85</v>
      </c>
      <c r="B411" s="21"/>
      <c r="C411" s="21"/>
      <c r="D411" s="48"/>
      <c r="E411" s="21"/>
      <c r="F411" s="21"/>
      <c r="G411" s="21"/>
      <c r="H411" s="21"/>
      <c r="I411" s="21"/>
      <c r="J411" s="20"/>
      <c r="K411" s="22"/>
      <c r="L411" s="22"/>
      <c r="M411" s="22"/>
      <c r="N411" s="22"/>
      <c r="O411" s="22"/>
      <c r="P411" s="21"/>
      <c r="Q411" s="22"/>
      <c r="R411" s="22"/>
      <c r="S411" s="22"/>
      <c r="T411" s="22"/>
      <c r="U411" s="22"/>
      <c r="V411" s="22"/>
      <c r="W411" s="22"/>
      <c r="X411" s="48"/>
      <c r="Y411" s="23"/>
      <c r="Z411" s="59">
        <f t="shared" si="78"/>
        <v>0</v>
      </c>
      <c r="AA411" s="60">
        <f t="shared" si="79"/>
        <v>0</v>
      </c>
      <c r="AB411" s="60">
        <f t="shared" si="80"/>
        <v>0</v>
      </c>
      <c r="AC411" s="60">
        <f t="shared" si="81"/>
        <v>0</v>
      </c>
      <c r="AD411" s="60">
        <f>IF(D411&lt;=4,O411+((O411*(норми!$E$6))/100),O411+((O411*(норми!$E$7))/100))</f>
        <v>0</v>
      </c>
      <c r="AE411" s="113">
        <f>IFERROR(IF(P411&gt;0,0,ROUNDUP(норми!$F$4*G411,0)),"")</f>
        <v>0</v>
      </c>
      <c r="AF411" s="61"/>
      <c r="AG411" s="61"/>
      <c r="AH411" s="61"/>
      <c r="AI411" s="60">
        <f>IF(X411&gt;0,(X411*(норми!$J$4*F411)),0)</f>
        <v>0</v>
      </c>
      <c r="AJ411" s="60">
        <f>IF(V411="фах",норми!$K$4*F411,0)</f>
        <v>0</v>
      </c>
      <c r="AK411" s="60">
        <f>IF(V411="заг",норми!$L$4*F411,0)</f>
        <v>0</v>
      </c>
      <c r="AL411" s="60">
        <f>IF(W411="фах",норми!$M$4*F411,0)</f>
        <v>0</v>
      </c>
      <c r="AM411" s="60">
        <f>IF(W411="заг",норми!$N$4*F411,0)</f>
        <v>0</v>
      </c>
      <c r="AN411" s="60">
        <f>IF(T411&gt;0,G411*норми!$O$4,0)</f>
        <v>0</v>
      </c>
      <c r="AO411" s="60">
        <f>IF(U411&gt;0,G411*норми!$P$4,0)</f>
        <v>0</v>
      </c>
      <c r="AP411" s="60">
        <f>IF(U411="е.п.",ROUNDUP(G411*норми!$Q$4,0),0)</f>
        <v>0</v>
      </c>
      <c r="AQ411" s="60">
        <f>IF(U411="е.у.",ROUNDUP(G411*норми!$R$4,0),0)</f>
        <v>0</v>
      </c>
      <c r="AR411" s="113">
        <f>IF(R411="дп/др.(б)",ROUNDUP((F411*норми!$S$4)+(((норми!$S$10+норми!$S$11)*норми!$S$9)*F411),0),0)</f>
        <v>0</v>
      </c>
      <c r="AS411" s="60">
        <f>IF(S411="аб",ROUNDUP((норми!$T$4*G411)+(норми!$S$11*(норми!$T$9*F411)),0),0)</f>
        <v>0</v>
      </c>
      <c r="AT411" s="113">
        <f>IF(R411="дп/др.(м)",ROUNDUP((F411*норми!$U$4)+(((норми!$U$10+норми!$U$11)*норми!$U$9)*F411),0),0)</f>
        <v>0</v>
      </c>
      <c r="AU411" s="60">
        <f>IF(S411="ам",ROUNDUP((норми!$V$4*G411)+(норми!$U$11*(норми!$V$9*F411)),0),0)</f>
        <v>0</v>
      </c>
      <c r="AV411" s="43"/>
      <c r="AW411" s="60" t="str">
        <f t="shared" si="75"/>
        <v/>
      </c>
      <c r="AX411" s="43"/>
      <c r="AY411" s="60" t="str">
        <f>IF(P411&gt;0,IF(AX411="+",(норми!$X$4)*(P411*G411),""),"")</f>
        <v/>
      </c>
      <c r="AZ411" s="43"/>
      <c r="BA411" s="60" t="str">
        <f>IF(P411&gt;0,IF(AZ411="+",(норми!$X$4)*(P411*G411),""),"")</f>
        <v/>
      </c>
      <c r="BB411" s="43"/>
      <c r="BC411" s="60" t="str">
        <f>IF(P411&gt;0,IF(BB411="+",(норми!$Z$4)*(P411*F411),""),"")</f>
        <v/>
      </c>
      <c r="BD411" s="61"/>
      <c r="BE411" s="60">
        <f t="shared" si="76"/>
        <v>0</v>
      </c>
      <c r="BF411" s="44">
        <f t="shared" si="77"/>
        <v>0</v>
      </c>
    </row>
    <row r="412" spans="1:58" hidden="1" outlineLevel="1" x14ac:dyDescent="0.2">
      <c r="A412" s="33">
        <v>86</v>
      </c>
      <c r="B412" s="21"/>
      <c r="C412" s="21"/>
      <c r="D412" s="48"/>
      <c r="E412" s="21"/>
      <c r="F412" s="21"/>
      <c r="G412" s="21"/>
      <c r="H412" s="21"/>
      <c r="I412" s="21"/>
      <c r="J412" s="20"/>
      <c r="K412" s="22"/>
      <c r="L412" s="22"/>
      <c r="M412" s="22"/>
      <c r="N412" s="22"/>
      <c r="O412" s="22"/>
      <c r="P412" s="21"/>
      <c r="Q412" s="22"/>
      <c r="R412" s="22"/>
      <c r="S412" s="22"/>
      <c r="T412" s="22"/>
      <c r="U412" s="22"/>
      <c r="V412" s="22"/>
      <c r="W412" s="22"/>
      <c r="X412" s="48"/>
      <c r="Y412" s="23"/>
      <c r="Z412" s="59">
        <f t="shared" si="78"/>
        <v>0</v>
      </c>
      <c r="AA412" s="60">
        <f t="shared" si="79"/>
        <v>0</v>
      </c>
      <c r="AB412" s="60">
        <f t="shared" si="80"/>
        <v>0</v>
      </c>
      <c r="AC412" s="60">
        <f t="shared" si="81"/>
        <v>0</v>
      </c>
      <c r="AD412" s="60">
        <f>IF(D412&lt;=4,O412+((O412*(норми!$E$6))/100),O412+((O412*(норми!$E$7))/100))</f>
        <v>0</v>
      </c>
      <c r="AE412" s="113">
        <f>IFERROR(IF(P412&gt;0,0,ROUNDUP(норми!$F$4*G412,0)),"")</f>
        <v>0</v>
      </c>
      <c r="AF412" s="61"/>
      <c r="AG412" s="61"/>
      <c r="AH412" s="61"/>
      <c r="AI412" s="60">
        <f>IF(X412&gt;0,(X412*(норми!$J$4*F412)),0)</f>
        <v>0</v>
      </c>
      <c r="AJ412" s="60">
        <f>IF(V412="фах",норми!$K$4*F412,0)</f>
        <v>0</v>
      </c>
      <c r="AK412" s="60">
        <f>IF(V412="заг",норми!$L$4*F412,0)</f>
        <v>0</v>
      </c>
      <c r="AL412" s="60">
        <f>IF(W412="фах",норми!$M$4*F412,0)</f>
        <v>0</v>
      </c>
      <c r="AM412" s="60">
        <f>IF(W412="заг",норми!$N$4*F412,0)</f>
        <v>0</v>
      </c>
      <c r="AN412" s="60">
        <f>IF(T412&gt;0,G412*норми!$O$4,0)</f>
        <v>0</v>
      </c>
      <c r="AO412" s="60">
        <f>IF(U412&gt;0,G412*норми!$P$4,0)</f>
        <v>0</v>
      </c>
      <c r="AP412" s="60">
        <f>IF(U412="е.п.",ROUNDUP(G412*норми!$Q$4,0),0)</f>
        <v>0</v>
      </c>
      <c r="AQ412" s="60">
        <f>IF(U412="е.у.",ROUNDUP(G412*норми!$R$4,0),0)</f>
        <v>0</v>
      </c>
      <c r="AR412" s="113">
        <f>IF(R412="дп/др.(б)",ROUNDUP((F412*норми!$S$4)+(((норми!$S$10+норми!$S$11)*норми!$S$9)*F412),0),0)</f>
        <v>0</v>
      </c>
      <c r="AS412" s="60">
        <f>IF(S412="аб",ROUNDUP((норми!$T$4*G412)+(норми!$S$11*(норми!$T$9*F412)),0),0)</f>
        <v>0</v>
      </c>
      <c r="AT412" s="113">
        <f>IF(R412="дп/др.(м)",ROUNDUP((F412*норми!$U$4)+(((норми!$U$10+норми!$U$11)*норми!$U$9)*F412),0),0)</f>
        <v>0</v>
      </c>
      <c r="AU412" s="60">
        <f>IF(S412="ам",ROUNDUP((норми!$V$4*G412)+(норми!$U$11*(норми!$V$9*F412)),0),0)</f>
        <v>0</v>
      </c>
      <c r="AV412" s="43"/>
      <c r="AW412" s="60" t="str">
        <f t="shared" si="75"/>
        <v/>
      </c>
      <c r="AX412" s="43"/>
      <c r="AY412" s="60" t="str">
        <f>IF(P412&gt;0,IF(AX412="+",(норми!$X$4)*(P412*G412),""),"")</f>
        <v/>
      </c>
      <c r="AZ412" s="43"/>
      <c r="BA412" s="60" t="str">
        <f>IF(P412&gt;0,IF(AZ412="+",(норми!$X$4)*(P412*G412),""),"")</f>
        <v/>
      </c>
      <c r="BB412" s="43"/>
      <c r="BC412" s="60" t="str">
        <f>IF(P412&gt;0,IF(BB412="+",(норми!$Z$4)*(P412*F412),""),"")</f>
        <v/>
      </c>
      <c r="BD412" s="61"/>
      <c r="BE412" s="60">
        <f t="shared" si="76"/>
        <v>0</v>
      </c>
      <c r="BF412" s="44">
        <f t="shared" si="77"/>
        <v>0</v>
      </c>
    </row>
    <row r="413" spans="1:58" hidden="1" outlineLevel="1" x14ac:dyDescent="0.2">
      <c r="A413" s="33">
        <v>87</v>
      </c>
      <c r="B413" s="21"/>
      <c r="C413" s="21"/>
      <c r="D413" s="48"/>
      <c r="E413" s="21"/>
      <c r="F413" s="21"/>
      <c r="G413" s="21"/>
      <c r="H413" s="21"/>
      <c r="I413" s="21"/>
      <c r="J413" s="20"/>
      <c r="K413" s="22"/>
      <c r="L413" s="22"/>
      <c r="M413" s="22"/>
      <c r="N413" s="22"/>
      <c r="O413" s="22"/>
      <c r="P413" s="21"/>
      <c r="Q413" s="22"/>
      <c r="R413" s="22"/>
      <c r="S413" s="22"/>
      <c r="T413" s="22"/>
      <c r="U413" s="22"/>
      <c r="V413" s="22"/>
      <c r="W413" s="22"/>
      <c r="X413" s="48"/>
      <c r="Y413" s="23"/>
      <c r="Z413" s="59">
        <f t="shared" si="78"/>
        <v>0</v>
      </c>
      <c r="AA413" s="60">
        <f t="shared" si="79"/>
        <v>0</v>
      </c>
      <c r="AB413" s="60">
        <f t="shared" si="80"/>
        <v>0</v>
      </c>
      <c r="AC413" s="60">
        <f t="shared" si="81"/>
        <v>0</v>
      </c>
      <c r="AD413" s="60">
        <f>IF(D413&lt;=4,O413+((O413*(норми!$E$6))/100),O413+((O413*(норми!$E$7))/100))</f>
        <v>0</v>
      </c>
      <c r="AE413" s="113">
        <f>IFERROR(IF(P413&gt;0,0,ROUNDUP(норми!$F$4*G413,0)),"")</f>
        <v>0</v>
      </c>
      <c r="AF413" s="61"/>
      <c r="AG413" s="61"/>
      <c r="AH413" s="61"/>
      <c r="AI413" s="60">
        <f>IF(X413&gt;0,(X413*(норми!$J$4*F413)),0)</f>
        <v>0</v>
      </c>
      <c r="AJ413" s="60">
        <f>IF(V413="фах",норми!$K$4*F413,0)</f>
        <v>0</v>
      </c>
      <c r="AK413" s="60">
        <f>IF(V413="заг",норми!$L$4*F413,0)</f>
        <v>0</v>
      </c>
      <c r="AL413" s="60">
        <f>IF(W413="фах",норми!$M$4*F413,0)</f>
        <v>0</v>
      </c>
      <c r="AM413" s="60">
        <f>IF(W413="заг",норми!$N$4*F413,0)</f>
        <v>0</v>
      </c>
      <c r="AN413" s="60">
        <f>IF(T413&gt;0,G413*норми!$O$4,0)</f>
        <v>0</v>
      </c>
      <c r="AO413" s="60">
        <f>IF(U413&gt;0,G413*норми!$P$4,0)</f>
        <v>0</v>
      </c>
      <c r="AP413" s="60">
        <f>IF(U413="е.п.",ROUNDUP(G413*норми!$Q$4,0),0)</f>
        <v>0</v>
      </c>
      <c r="AQ413" s="60">
        <f>IF(U413="е.у.",ROUNDUP(G413*норми!$R$4,0),0)</f>
        <v>0</v>
      </c>
      <c r="AR413" s="113">
        <f>IF(R413="дп/др.(б)",ROUNDUP((F413*норми!$S$4)+(((норми!$S$10+норми!$S$11)*норми!$S$9)*F413),0),0)</f>
        <v>0</v>
      </c>
      <c r="AS413" s="60">
        <f>IF(S413="аб",ROUNDUP((норми!$T$4*G413)+(норми!$S$11*(норми!$T$9*F413)),0),0)</f>
        <v>0</v>
      </c>
      <c r="AT413" s="113">
        <f>IF(R413="дп/др.(м)",ROUNDUP((F413*норми!$U$4)+(((норми!$U$10+норми!$U$11)*норми!$U$9)*F413),0),0)</f>
        <v>0</v>
      </c>
      <c r="AU413" s="60">
        <f>IF(S413="ам",ROUNDUP((норми!$V$4*G413)+(норми!$U$11*(норми!$V$9*F413)),0),0)</f>
        <v>0</v>
      </c>
      <c r="AV413" s="43"/>
      <c r="AW413" s="60" t="str">
        <f t="shared" si="75"/>
        <v/>
      </c>
      <c r="AX413" s="43"/>
      <c r="AY413" s="60" t="str">
        <f>IF(P413&gt;0,IF(AX413="+",(норми!$X$4)*(P413*G413),""),"")</f>
        <v/>
      </c>
      <c r="AZ413" s="43"/>
      <c r="BA413" s="60" t="str">
        <f>IF(P413&gt;0,IF(AZ413="+",(норми!$X$4)*(P413*G413),""),"")</f>
        <v/>
      </c>
      <c r="BB413" s="43"/>
      <c r="BC413" s="60" t="str">
        <f>IF(P413&gt;0,IF(BB413="+",(норми!$Z$4)*(P413*F413),""),"")</f>
        <v/>
      </c>
      <c r="BD413" s="61"/>
      <c r="BE413" s="60">
        <f t="shared" si="76"/>
        <v>0</v>
      </c>
      <c r="BF413" s="44">
        <f t="shared" si="77"/>
        <v>0</v>
      </c>
    </row>
    <row r="414" spans="1:58" hidden="1" outlineLevel="1" x14ac:dyDescent="0.2">
      <c r="A414" s="33">
        <v>88</v>
      </c>
      <c r="B414" s="21"/>
      <c r="C414" s="21"/>
      <c r="D414" s="48"/>
      <c r="E414" s="21"/>
      <c r="F414" s="21"/>
      <c r="G414" s="21"/>
      <c r="H414" s="21"/>
      <c r="I414" s="21"/>
      <c r="J414" s="20"/>
      <c r="K414" s="22"/>
      <c r="L414" s="22"/>
      <c r="M414" s="22"/>
      <c r="N414" s="22"/>
      <c r="O414" s="22"/>
      <c r="P414" s="21"/>
      <c r="Q414" s="22"/>
      <c r="R414" s="22"/>
      <c r="S414" s="22"/>
      <c r="T414" s="22"/>
      <c r="U414" s="22"/>
      <c r="V414" s="22"/>
      <c r="W414" s="22"/>
      <c r="X414" s="48"/>
      <c r="Y414" s="23"/>
      <c r="Z414" s="59">
        <f t="shared" si="78"/>
        <v>0</v>
      </c>
      <c r="AA414" s="60">
        <f t="shared" si="79"/>
        <v>0</v>
      </c>
      <c r="AB414" s="60">
        <f t="shared" si="80"/>
        <v>0</v>
      </c>
      <c r="AC414" s="60">
        <f t="shared" si="81"/>
        <v>0</v>
      </c>
      <c r="AD414" s="60">
        <f>IF(D414&lt;=4,O414+((O414*(норми!$E$6))/100),O414+((O414*(норми!$E$7))/100))</f>
        <v>0</v>
      </c>
      <c r="AE414" s="113">
        <f>IFERROR(IF(P414&gt;0,0,ROUNDUP(норми!$F$4*G414,0)),"")</f>
        <v>0</v>
      </c>
      <c r="AF414" s="61"/>
      <c r="AG414" s="61"/>
      <c r="AH414" s="61"/>
      <c r="AI414" s="60">
        <f>IF(X414&gt;0,(X414*(норми!$J$4*F414)),0)</f>
        <v>0</v>
      </c>
      <c r="AJ414" s="60">
        <f>IF(V414="фах",норми!$K$4*F414,0)</f>
        <v>0</v>
      </c>
      <c r="AK414" s="60">
        <f>IF(V414="заг",норми!$L$4*F414,0)</f>
        <v>0</v>
      </c>
      <c r="AL414" s="60">
        <f>IF(W414="фах",норми!$M$4*F414,0)</f>
        <v>0</v>
      </c>
      <c r="AM414" s="60">
        <f>IF(W414="заг",норми!$N$4*F414,0)</f>
        <v>0</v>
      </c>
      <c r="AN414" s="60">
        <f>IF(T414&gt;0,G414*норми!$O$4,0)</f>
        <v>0</v>
      </c>
      <c r="AO414" s="60">
        <f>IF(U414&gt;0,G414*норми!$P$4,0)</f>
        <v>0</v>
      </c>
      <c r="AP414" s="60">
        <f>IF(U414="е.п.",ROUNDUP(G414*норми!$Q$4,0),0)</f>
        <v>0</v>
      </c>
      <c r="AQ414" s="60">
        <f>IF(U414="е.у.",ROUNDUP(G414*норми!$R$4,0),0)</f>
        <v>0</v>
      </c>
      <c r="AR414" s="113">
        <f>IF(R414="дп/др.(б)",ROUNDUP((F414*норми!$S$4)+(((норми!$S$10+норми!$S$11)*норми!$S$9)*F414),0),0)</f>
        <v>0</v>
      </c>
      <c r="AS414" s="60">
        <f>IF(S414="аб",ROUNDUP((норми!$T$4*G414)+(норми!$S$11*(норми!$T$9*F414)),0),0)</f>
        <v>0</v>
      </c>
      <c r="AT414" s="113">
        <f>IF(R414="дп/др.(м)",ROUNDUP((F414*норми!$U$4)+(((норми!$U$10+норми!$U$11)*норми!$U$9)*F414),0),0)</f>
        <v>0</v>
      </c>
      <c r="AU414" s="60">
        <f>IF(S414="ам",ROUNDUP((норми!$V$4*G414)+(норми!$U$11*(норми!$V$9*F414)),0),0)</f>
        <v>0</v>
      </c>
      <c r="AV414" s="43"/>
      <c r="AW414" s="60" t="str">
        <f t="shared" si="75"/>
        <v/>
      </c>
      <c r="AX414" s="43"/>
      <c r="AY414" s="60" t="str">
        <f>IF(P414&gt;0,IF(AX414="+",(норми!$X$4)*(P414*G414),""),"")</f>
        <v/>
      </c>
      <c r="AZ414" s="43"/>
      <c r="BA414" s="60" t="str">
        <f>IF(P414&gt;0,IF(AZ414="+",(норми!$X$4)*(P414*G414),""),"")</f>
        <v/>
      </c>
      <c r="BB414" s="43"/>
      <c r="BC414" s="60" t="str">
        <f>IF(P414&gt;0,IF(BB414="+",(норми!$Z$4)*(P414*F414),""),"")</f>
        <v/>
      </c>
      <c r="BD414" s="61"/>
      <c r="BE414" s="60">
        <f t="shared" si="76"/>
        <v>0</v>
      </c>
      <c r="BF414" s="44">
        <f t="shared" si="77"/>
        <v>0</v>
      </c>
    </row>
    <row r="415" spans="1:58" hidden="1" outlineLevel="1" x14ac:dyDescent="0.2">
      <c r="A415" s="33">
        <v>89</v>
      </c>
      <c r="B415" s="21"/>
      <c r="C415" s="21"/>
      <c r="D415" s="48"/>
      <c r="E415" s="21"/>
      <c r="F415" s="21"/>
      <c r="G415" s="21"/>
      <c r="H415" s="21"/>
      <c r="I415" s="21"/>
      <c r="J415" s="20"/>
      <c r="K415" s="22"/>
      <c r="L415" s="22"/>
      <c r="M415" s="22"/>
      <c r="N415" s="22"/>
      <c r="O415" s="22"/>
      <c r="P415" s="21"/>
      <c r="Q415" s="22"/>
      <c r="R415" s="22"/>
      <c r="S415" s="22"/>
      <c r="T415" s="22"/>
      <c r="U415" s="22"/>
      <c r="V415" s="22"/>
      <c r="W415" s="22"/>
      <c r="X415" s="48"/>
      <c r="Y415" s="23"/>
      <c r="Z415" s="59">
        <f t="shared" si="78"/>
        <v>0</v>
      </c>
      <c r="AA415" s="60">
        <f t="shared" si="79"/>
        <v>0</v>
      </c>
      <c r="AB415" s="60">
        <f t="shared" si="80"/>
        <v>0</v>
      </c>
      <c r="AC415" s="60">
        <f t="shared" si="81"/>
        <v>0</v>
      </c>
      <c r="AD415" s="60">
        <f>IF(D415&lt;=4,O415+((O415*(норми!$E$6))/100),O415+((O415*(норми!$E$7))/100))</f>
        <v>0</v>
      </c>
      <c r="AE415" s="113">
        <f>IFERROR(IF(P415&gt;0,0,ROUNDUP(норми!$F$4*G415,0)),"")</f>
        <v>0</v>
      </c>
      <c r="AF415" s="61"/>
      <c r="AG415" s="61"/>
      <c r="AH415" s="61"/>
      <c r="AI415" s="60">
        <f>IF(X415&gt;0,(X415*(норми!$J$4*F415)),0)</f>
        <v>0</v>
      </c>
      <c r="AJ415" s="60">
        <f>IF(V415="фах",норми!$K$4*F415,0)</f>
        <v>0</v>
      </c>
      <c r="AK415" s="60">
        <f>IF(V415="заг",норми!$L$4*F415,0)</f>
        <v>0</v>
      </c>
      <c r="AL415" s="60">
        <f>IF(W415="фах",норми!$M$4*F415,0)</f>
        <v>0</v>
      </c>
      <c r="AM415" s="60">
        <f>IF(W415="заг",норми!$N$4*F415,0)</f>
        <v>0</v>
      </c>
      <c r="AN415" s="60">
        <f>IF(T415&gt;0,G415*норми!$O$4,0)</f>
        <v>0</v>
      </c>
      <c r="AO415" s="60">
        <f>IF(U415&gt;0,G415*норми!$P$4,0)</f>
        <v>0</v>
      </c>
      <c r="AP415" s="60">
        <f>IF(U415="е.п.",ROUNDUP(G415*норми!$Q$4,0),0)</f>
        <v>0</v>
      </c>
      <c r="AQ415" s="60">
        <f>IF(U415="е.у.",ROUNDUP(G415*норми!$R$4,0),0)</f>
        <v>0</v>
      </c>
      <c r="AR415" s="113">
        <f>IF(R415="дп/др.(б)",ROUNDUP((F415*норми!$S$4)+(((норми!$S$10+норми!$S$11)*норми!$S$9)*F415),0),0)</f>
        <v>0</v>
      </c>
      <c r="AS415" s="60">
        <f>IF(S415="аб",ROUNDUP((норми!$T$4*G415)+(норми!$S$11*(норми!$T$9*F415)),0),0)</f>
        <v>0</v>
      </c>
      <c r="AT415" s="113">
        <f>IF(R415="дп/др.(м)",ROUNDUP((F415*норми!$U$4)+(((норми!$U$10+норми!$U$11)*норми!$U$9)*F415),0),0)</f>
        <v>0</v>
      </c>
      <c r="AU415" s="60">
        <f>IF(S415="ам",ROUNDUP((норми!$V$4*G415)+(норми!$U$11*(норми!$V$9*F415)),0),0)</f>
        <v>0</v>
      </c>
      <c r="AV415" s="43"/>
      <c r="AW415" s="60" t="str">
        <f t="shared" si="75"/>
        <v/>
      </c>
      <c r="AX415" s="43"/>
      <c r="AY415" s="60" t="str">
        <f>IF(P415&gt;0,IF(AX415="+",(норми!$X$4)*(P415*G415),""),"")</f>
        <v/>
      </c>
      <c r="AZ415" s="43"/>
      <c r="BA415" s="60" t="str">
        <f>IF(P415&gt;0,IF(AZ415="+",(норми!$X$4)*(P415*G415),""),"")</f>
        <v/>
      </c>
      <c r="BB415" s="43"/>
      <c r="BC415" s="60" t="str">
        <f>IF(P415&gt;0,IF(BB415="+",(норми!$Z$4)*(P415*F415),""),"")</f>
        <v/>
      </c>
      <c r="BD415" s="61"/>
      <c r="BE415" s="60">
        <f t="shared" si="76"/>
        <v>0</v>
      </c>
      <c r="BF415" s="44">
        <f t="shared" si="77"/>
        <v>0</v>
      </c>
    </row>
    <row r="416" spans="1:58" hidden="1" outlineLevel="1" x14ac:dyDescent="0.2">
      <c r="A416" s="33">
        <v>90</v>
      </c>
      <c r="B416" s="21"/>
      <c r="C416" s="21"/>
      <c r="D416" s="48"/>
      <c r="E416" s="21"/>
      <c r="F416" s="21"/>
      <c r="G416" s="21"/>
      <c r="H416" s="21"/>
      <c r="I416" s="21"/>
      <c r="J416" s="20"/>
      <c r="K416" s="22"/>
      <c r="L416" s="22"/>
      <c r="M416" s="22"/>
      <c r="N416" s="22"/>
      <c r="O416" s="22"/>
      <c r="P416" s="21"/>
      <c r="Q416" s="22"/>
      <c r="R416" s="22"/>
      <c r="S416" s="22"/>
      <c r="T416" s="22"/>
      <c r="U416" s="22"/>
      <c r="V416" s="22"/>
      <c r="W416" s="22"/>
      <c r="X416" s="48"/>
      <c r="Y416" s="23"/>
      <c r="Z416" s="59">
        <f t="shared" si="78"/>
        <v>0</v>
      </c>
      <c r="AA416" s="60">
        <f t="shared" si="79"/>
        <v>0</v>
      </c>
      <c r="AB416" s="60">
        <f t="shared" si="80"/>
        <v>0</v>
      </c>
      <c r="AC416" s="60">
        <f t="shared" si="81"/>
        <v>0</v>
      </c>
      <c r="AD416" s="60">
        <f>IF(D416&lt;=4,O416+((O416*(норми!$E$6))/100),O416+((O416*(норми!$E$7))/100))</f>
        <v>0</v>
      </c>
      <c r="AE416" s="113">
        <f>IFERROR(IF(P416&gt;0,0,ROUNDUP(норми!$F$4*G416,0)),"")</f>
        <v>0</v>
      </c>
      <c r="AF416" s="61"/>
      <c r="AG416" s="61"/>
      <c r="AH416" s="61"/>
      <c r="AI416" s="60">
        <f>IF(X416&gt;0,(X416*(норми!$J$4*F416)),0)</f>
        <v>0</v>
      </c>
      <c r="AJ416" s="60">
        <f>IF(V416="фах",норми!$K$4*F416,0)</f>
        <v>0</v>
      </c>
      <c r="AK416" s="60">
        <f>IF(V416="заг",норми!$L$4*F416,0)</f>
        <v>0</v>
      </c>
      <c r="AL416" s="60">
        <f>IF(W416="фах",норми!$M$4*F416,0)</f>
        <v>0</v>
      </c>
      <c r="AM416" s="60">
        <f>IF(W416="заг",норми!$N$4*F416,0)</f>
        <v>0</v>
      </c>
      <c r="AN416" s="60">
        <f>IF(T416&gt;0,G416*норми!$O$4,0)</f>
        <v>0</v>
      </c>
      <c r="AO416" s="60">
        <f>IF(U416&gt;0,G416*норми!$P$4,0)</f>
        <v>0</v>
      </c>
      <c r="AP416" s="60">
        <f>IF(U416="е.п.",ROUNDUP(G416*норми!$Q$4,0),0)</f>
        <v>0</v>
      </c>
      <c r="AQ416" s="60">
        <f>IF(U416="е.у.",ROUNDUP(G416*норми!$R$4,0),0)</f>
        <v>0</v>
      </c>
      <c r="AR416" s="113">
        <f>IF(R416="дп/др.(б)",ROUNDUP((F416*норми!$S$4)+(((норми!$S$10+норми!$S$11)*норми!$S$9)*F416),0),0)</f>
        <v>0</v>
      </c>
      <c r="AS416" s="60">
        <f>IF(S416="аб",ROUNDUP((норми!$T$4*G416)+(норми!$S$11*(норми!$T$9*F416)),0),0)</f>
        <v>0</v>
      </c>
      <c r="AT416" s="113">
        <f>IF(R416="дп/др.(м)",ROUNDUP((F416*норми!$U$4)+(((норми!$U$10+норми!$U$11)*норми!$U$9)*F416),0),0)</f>
        <v>0</v>
      </c>
      <c r="AU416" s="60">
        <f>IF(S416="ам",ROUNDUP((норми!$V$4*G416)+(норми!$U$11*(норми!$V$9*F416)),0),0)</f>
        <v>0</v>
      </c>
      <c r="AV416" s="43"/>
      <c r="AW416" s="60" t="str">
        <f t="shared" si="75"/>
        <v/>
      </c>
      <c r="AX416" s="43"/>
      <c r="AY416" s="60" t="str">
        <f>IF(P416&gt;0,IF(AX416="+",(норми!$X$4)*(P416*G416),""),"")</f>
        <v/>
      </c>
      <c r="AZ416" s="43"/>
      <c r="BA416" s="60" t="str">
        <f>IF(P416&gt;0,IF(AZ416="+",(норми!$X$4)*(P416*G416),""),"")</f>
        <v/>
      </c>
      <c r="BB416" s="43"/>
      <c r="BC416" s="60" t="str">
        <f>IF(P416&gt;0,IF(BB416="+",(норми!$Z$4)*(P416*F416),""),"")</f>
        <v/>
      </c>
      <c r="BD416" s="61"/>
      <c r="BE416" s="60">
        <f t="shared" si="76"/>
        <v>0</v>
      </c>
      <c r="BF416" s="44">
        <f t="shared" si="77"/>
        <v>0</v>
      </c>
    </row>
    <row r="417" spans="1:58" hidden="1" outlineLevel="1" x14ac:dyDescent="0.2">
      <c r="A417" s="33">
        <v>91</v>
      </c>
      <c r="B417" s="21"/>
      <c r="C417" s="21"/>
      <c r="D417" s="48"/>
      <c r="E417" s="21"/>
      <c r="F417" s="21"/>
      <c r="G417" s="21"/>
      <c r="H417" s="21"/>
      <c r="I417" s="21"/>
      <c r="J417" s="20"/>
      <c r="K417" s="22"/>
      <c r="L417" s="22"/>
      <c r="M417" s="22"/>
      <c r="N417" s="22"/>
      <c r="O417" s="22"/>
      <c r="P417" s="21"/>
      <c r="Q417" s="22"/>
      <c r="R417" s="22"/>
      <c r="S417" s="22"/>
      <c r="T417" s="22"/>
      <c r="U417" s="22"/>
      <c r="V417" s="22"/>
      <c r="W417" s="22"/>
      <c r="X417" s="48"/>
      <c r="Y417" s="23"/>
      <c r="Z417" s="59">
        <f t="shared" si="78"/>
        <v>0</v>
      </c>
      <c r="AA417" s="60">
        <f t="shared" si="79"/>
        <v>0</v>
      </c>
      <c r="AB417" s="60">
        <f t="shared" si="80"/>
        <v>0</v>
      </c>
      <c r="AC417" s="60">
        <f t="shared" si="81"/>
        <v>0</v>
      </c>
      <c r="AD417" s="60">
        <f>IF(D417&lt;=4,O417+((O417*(норми!$E$6))/100),O417+((O417*(норми!$E$7))/100))</f>
        <v>0</v>
      </c>
      <c r="AE417" s="113">
        <f>IFERROR(IF(P417&gt;0,0,ROUNDUP(норми!$F$4*G417,0)),"")</f>
        <v>0</v>
      </c>
      <c r="AF417" s="61"/>
      <c r="AG417" s="61"/>
      <c r="AH417" s="61"/>
      <c r="AI417" s="60">
        <f>IF(X417&gt;0,(X417*(норми!$J$4*F417)),0)</f>
        <v>0</v>
      </c>
      <c r="AJ417" s="60">
        <f>IF(V417="фах",норми!$K$4*F417,0)</f>
        <v>0</v>
      </c>
      <c r="AK417" s="60">
        <f>IF(V417="заг",норми!$L$4*F417,0)</f>
        <v>0</v>
      </c>
      <c r="AL417" s="60">
        <f>IF(W417="фах",норми!$M$4*F417,0)</f>
        <v>0</v>
      </c>
      <c r="AM417" s="60">
        <f>IF(W417="заг",норми!$N$4*F417,0)</f>
        <v>0</v>
      </c>
      <c r="AN417" s="60">
        <f>IF(T417&gt;0,G417*норми!$O$4,0)</f>
        <v>0</v>
      </c>
      <c r="AO417" s="60">
        <f>IF(U417&gt;0,G417*норми!$P$4,0)</f>
        <v>0</v>
      </c>
      <c r="AP417" s="60">
        <f>IF(U417="е.п.",ROUNDUP(G417*норми!$Q$4,0),0)</f>
        <v>0</v>
      </c>
      <c r="AQ417" s="60">
        <f>IF(U417="е.у.",ROUNDUP(G417*норми!$R$4,0),0)</f>
        <v>0</v>
      </c>
      <c r="AR417" s="113">
        <f>IF(R417="дп/др.(б)",ROUNDUP((F417*норми!$S$4)+(((норми!$S$10+норми!$S$11)*норми!$S$9)*F417),0),0)</f>
        <v>0</v>
      </c>
      <c r="AS417" s="60">
        <f>IF(S417="аб",ROUNDUP((норми!$T$4*G417)+(норми!$S$11*(норми!$T$9*F417)),0),0)</f>
        <v>0</v>
      </c>
      <c r="AT417" s="113">
        <f>IF(R417="дп/др.(м)",ROUNDUP((F417*норми!$U$4)+(((норми!$U$10+норми!$U$11)*норми!$U$9)*F417),0),0)</f>
        <v>0</v>
      </c>
      <c r="AU417" s="60">
        <f>IF(S417="ам",ROUNDUP((норми!$V$4*G417)+(норми!$U$11*(норми!$V$9*F417)),0),0)</f>
        <v>0</v>
      </c>
      <c r="AV417" s="43"/>
      <c r="AW417" s="60" t="str">
        <f t="shared" si="75"/>
        <v/>
      </c>
      <c r="AX417" s="43"/>
      <c r="AY417" s="60" t="str">
        <f>IF(P417&gt;0,IF(AX417="+",(норми!$X$4)*(P417*G417),""),"")</f>
        <v/>
      </c>
      <c r="AZ417" s="43"/>
      <c r="BA417" s="60" t="str">
        <f>IF(P417&gt;0,IF(AZ417="+",(норми!$X$4)*(P417*G417),""),"")</f>
        <v/>
      </c>
      <c r="BB417" s="43"/>
      <c r="BC417" s="60" t="str">
        <f>IF(P417&gt;0,IF(BB417="+",(норми!$Z$4)*(P417*F417),""),"")</f>
        <v/>
      </c>
      <c r="BD417" s="61"/>
      <c r="BE417" s="60">
        <f t="shared" si="76"/>
        <v>0</v>
      </c>
      <c r="BF417" s="44">
        <f t="shared" si="77"/>
        <v>0</v>
      </c>
    </row>
    <row r="418" spans="1:58" hidden="1" outlineLevel="1" x14ac:dyDescent="0.2">
      <c r="A418" s="33">
        <v>92</v>
      </c>
      <c r="B418" s="21"/>
      <c r="C418" s="21"/>
      <c r="D418" s="48"/>
      <c r="E418" s="21"/>
      <c r="F418" s="21"/>
      <c r="G418" s="21"/>
      <c r="H418" s="21"/>
      <c r="I418" s="21"/>
      <c r="J418" s="20"/>
      <c r="K418" s="22"/>
      <c r="L418" s="22"/>
      <c r="M418" s="22"/>
      <c r="N418" s="22"/>
      <c r="O418" s="22"/>
      <c r="P418" s="21"/>
      <c r="Q418" s="22"/>
      <c r="R418" s="22"/>
      <c r="S418" s="22"/>
      <c r="T418" s="22"/>
      <c r="U418" s="22"/>
      <c r="V418" s="22"/>
      <c r="W418" s="22"/>
      <c r="X418" s="48"/>
      <c r="Y418" s="23"/>
      <c r="Z418" s="59">
        <f t="shared" si="78"/>
        <v>0</v>
      </c>
      <c r="AA418" s="60">
        <f t="shared" si="79"/>
        <v>0</v>
      </c>
      <c r="AB418" s="60">
        <f t="shared" si="80"/>
        <v>0</v>
      </c>
      <c r="AC418" s="60">
        <f t="shared" si="81"/>
        <v>0</v>
      </c>
      <c r="AD418" s="60">
        <f>IF(D418&lt;=4,O418+((O418*(норми!$E$6))/100),O418+((O418*(норми!$E$7))/100))</f>
        <v>0</v>
      </c>
      <c r="AE418" s="113">
        <f>IFERROR(IF(P418&gt;0,0,ROUNDUP(норми!$F$4*G418,0)),"")</f>
        <v>0</v>
      </c>
      <c r="AF418" s="61"/>
      <c r="AG418" s="61"/>
      <c r="AH418" s="61"/>
      <c r="AI418" s="60">
        <f>IF(X418&gt;0,(X418*(норми!$J$4*F418)),0)</f>
        <v>0</v>
      </c>
      <c r="AJ418" s="60">
        <f>IF(V418="фах",норми!$K$4*F418,0)</f>
        <v>0</v>
      </c>
      <c r="AK418" s="60">
        <f>IF(V418="заг",норми!$L$4*F418,0)</f>
        <v>0</v>
      </c>
      <c r="AL418" s="60">
        <f>IF(W418="фах",норми!$M$4*F418,0)</f>
        <v>0</v>
      </c>
      <c r="AM418" s="60">
        <f>IF(W418="заг",норми!$N$4*F418,0)</f>
        <v>0</v>
      </c>
      <c r="AN418" s="60">
        <f>IF(T418&gt;0,G418*норми!$O$4,0)</f>
        <v>0</v>
      </c>
      <c r="AO418" s="60">
        <f>IF(U418&gt;0,G418*норми!$P$4,0)</f>
        <v>0</v>
      </c>
      <c r="AP418" s="60">
        <f>IF(U418="е.п.",ROUNDUP(G418*норми!$Q$4,0),0)</f>
        <v>0</v>
      </c>
      <c r="AQ418" s="60">
        <f>IF(U418="е.у.",ROUNDUP(G418*норми!$R$4,0),0)</f>
        <v>0</v>
      </c>
      <c r="AR418" s="113">
        <f>IF(R418="дп/др.(б)",ROUNDUP((F418*норми!$S$4)+(((норми!$S$10+норми!$S$11)*норми!$S$9)*F418),0),0)</f>
        <v>0</v>
      </c>
      <c r="AS418" s="60">
        <f>IF(S418="аб",ROUNDUP((норми!$T$4*G418)+(норми!$S$11*(норми!$T$9*F418)),0),0)</f>
        <v>0</v>
      </c>
      <c r="AT418" s="113">
        <f>IF(R418="дп/др.(м)",ROUNDUP((F418*норми!$U$4)+(((норми!$U$10+норми!$U$11)*норми!$U$9)*F418),0),0)</f>
        <v>0</v>
      </c>
      <c r="AU418" s="60">
        <f>IF(S418="ам",ROUNDUP((норми!$V$4*G418)+(норми!$U$11*(норми!$V$9*F418)),0),0)</f>
        <v>0</v>
      </c>
      <c r="AV418" s="43"/>
      <c r="AW418" s="60" t="str">
        <f t="shared" si="75"/>
        <v/>
      </c>
      <c r="AX418" s="43"/>
      <c r="AY418" s="60" t="str">
        <f>IF(P418&gt;0,IF(AX418="+",(норми!$X$4)*(P418*G418),""),"")</f>
        <v/>
      </c>
      <c r="AZ418" s="43"/>
      <c r="BA418" s="60" t="str">
        <f>IF(P418&gt;0,IF(AZ418="+",(норми!$X$4)*(P418*G418),""),"")</f>
        <v/>
      </c>
      <c r="BB418" s="43"/>
      <c r="BC418" s="60" t="str">
        <f>IF(P418&gt;0,IF(BB418="+",(норми!$Z$4)*(P418*F418),""),"")</f>
        <v/>
      </c>
      <c r="BD418" s="61"/>
      <c r="BE418" s="60">
        <f t="shared" si="76"/>
        <v>0</v>
      </c>
      <c r="BF418" s="44">
        <f t="shared" si="77"/>
        <v>0</v>
      </c>
    </row>
    <row r="419" spans="1:58" hidden="1" outlineLevel="1" x14ac:dyDescent="0.2">
      <c r="A419" s="33">
        <v>93</v>
      </c>
      <c r="B419" s="21"/>
      <c r="C419" s="21"/>
      <c r="D419" s="48"/>
      <c r="E419" s="21"/>
      <c r="F419" s="21"/>
      <c r="G419" s="21"/>
      <c r="H419" s="21"/>
      <c r="I419" s="21"/>
      <c r="J419" s="20"/>
      <c r="K419" s="22"/>
      <c r="L419" s="22"/>
      <c r="M419" s="22"/>
      <c r="N419" s="22"/>
      <c r="O419" s="22"/>
      <c r="P419" s="21"/>
      <c r="Q419" s="22"/>
      <c r="R419" s="22"/>
      <c r="S419" s="22"/>
      <c r="T419" s="22"/>
      <c r="U419" s="22"/>
      <c r="V419" s="22"/>
      <c r="W419" s="22"/>
      <c r="X419" s="48"/>
      <c r="Y419" s="23"/>
      <c r="Z419" s="59">
        <f t="shared" si="78"/>
        <v>0</v>
      </c>
      <c r="AA419" s="60">
        <f t="shared" si="79"/>
        <v>0</v>
      </c>
      <c r="AB419" s="60">
        <f t="shared" si="80"/>
        <v>0</v>
      </c>
      <c r="AC419" s="60">
        <f t="shared" si="81"/>
        <v>0</v>
      </c>
      <c r="AD419" s="60">
        <f>IF(D419&lt;=4,O419+((O419*(норми!$E$6))/100),O419+((O419*(норми!$E$7))/100))</f>
        <v>0</v>
      </c>
      <c r="AE419" s="113">
        <f>IFERROR(IF(P419&gt;0,0,ROUNDUP(норми!$F$4*G419,0)),"")</f>
        <v>0</v>
      </c>
      <c r="AF419" s="61"/>
      <c r="AG419" s="61"/>
      <c r="AH419" s="61"/>
      <c r="AI419" s="60">
        <f>IF(X419&gt;0,(X419*(норми!$J$4*F419)),0)</f>
        <v>0</v>
      </c>
      <c r="AJ419" s="60">
        <f>IF(V419="фах",норми!$K$4*F419,0)</f>
        <v>0</v>
      </c>
      <c r="AK419" s="60">
        <f>IF(V419="заг",норми!$L$4*F419,0)</f>
        <v>0</v>
      </c>
      <c r="AL419" s="60">
        <f>IF(W419="фах",норми!$M$4*F419,0)</f>
        <v>0</v>
      </c>
      <c r="AM419" s="60">
        <f>IF(W419="заг",норми!$N$4*F419,0)</f>
        <v>0</v>
      </c>
      <c r="AN419" s="60">
        <f>IF(T419&gt;0,G419*норми!$O$4,0)</f>
        <v>0</v>
      </c>
      <c r="AO419" s="60">
        <f>IF(U419&gt;0,G419*норми!$P$4,0)</f>
        <v>0</v>
      </c>
      <c r="AP419" s="60">
        <f>IF(U419="е.п.",ROUNDUP(G419*норми!$Q$4,0),0)</f>
        <v>0</v>
      </c>
      <c r="AQ419" s="60">
        <f>IF(U419="е.у.",ROUNDUP(G419*норми!$R$4,0),0)</f>
        <v>0</v>
      </c>
      <c r="AR419" s="113">
        <f>IF(R419="дп/др.(б)",ROUNDUP((F419*норми!$S$4)+(((норми!$S$10+норми!$S$11)*норми!$S$9)*F419),0),0)</f>
        <v>0</v>
      </c>
      <c r="AS419" s="60">
        <f>IF(S419="аб",ROUNDUP((норми!$T$4*G419)+(норми!$S$11*(норми!$T$9*F419)),0),0)</f>
        <v>0</v>
      </c>
      <c r="AT419" s="113">
        <f>IF(R419="дп/др.(м)",ROUNDUP((F419*норми!$U$4)+(((норми!$U$10+норми!$U$11)*норми!$U$9)*F419),0),0)</f>
        <v>0</v>
      </c>
      <c r="AU419" s="60">
        <f>IF(S419="ам",ROUNDUP((норми!$V$4*G419)+(норми!$U$11*(норми!$V$9*F419)),0),0)</f>
        <v>0</v>
      </c>
      <c r="AV419" s="43"/>
      <c r="AW419" s="60" t="str">
        <f t="shared" si="75"/>
        <v/>
      </c>
      <c r="AX419" s="43"/>
      <c r="AY419" s="60" t="str">
        <f>IF(P419&gt;0,IF(AX419="+",(норми!$X$4)*(P419*G419),""),"")</f>
        <v/>
      </c>
      <c r="AZ419" s="43"/>
      <c r="BA419" s="60" t="str">
        <f>IF(P419&gt;0,IF(AZ419="+",(норми!$X$4)*(P419*G419),""),"")</f>
        <v/>
      </c>
      <c r="BB419" s="43"/>
      <c r="BC419" s="60" t="str">
        <f>IF(P419&gt;0,IF(BB419="+",(норми!$Z$4)*(P419*F419),""),"")</f>
        <v/>
      </c>
      <c r="BD419" s="61"/>
      <c r="BE419" s="60">
        <f t="shared" si="76"/>
        <v>0</v>
      </c>
      <c r="BF419" s="44">
        <f t="shared" si="77"/>
        <v>0</v>
      </c>
    </row>
    <row r="420" spans="1:58" hidden="1" outlineLevel="1" x14ac:dyDescent="0.2">
      <c r="A420" s="33">
        <v>94</v>
      </c>
      <c r="B420" s="21"/>
      <c r="C420" s="21"/>
      <c r="D420" s="48"/>
      <c r="E420" s="21"/>
      <c r="F420" s="21"/>
      <c r="G420" s="21"/>
      <c r="H420" s="21"/>
      <c r="I420" s="21"/>
      <c r="J420" s="20"/>
      <c r="K420" s="22"/>
      <c r="L420" s="22"/>
      <c r="M420" s="22"/>
      <c r="N420" s="22"/>
      <c r="O420" s="22"/>
      <c r="P420" s="21"/>
      <c r="Q420" s="22"/>
      <c r="R420" s="22"/>
      <c r="S420" s="22"/>
      <c r="T420" s="22"/>
      <c r="U420" s="22"/>
      <c r="V420" s="22"/>
      <c r="W420" s="22"/>
      <c r="X420" s="48"/>
      <c r="Y420" s="23"/>
      <c r="Z420" s="59">
        <f t="shared" si="78"/>
        <v>0</v>
      </c>
      <c r="AA420" s="60">
        <f t="shared" si="79"/>
        <v>0</v>
      </c>
      <c r="AB420" s="60">
        <f t="shared" si="80"/>
        <v>0</v>
      </c>
      <c r="AC420" s="60">
        <f t="shared" si="81"/>
        <v>0</v>
      </c>
      <c r="AD420" s="60">
        <f>IF(D420&lt;=4,O420+((O420*(норми!$E$6))/100),O420+((O420*(норми!$E$7))/100))</f>
        <v>0</v>
      </c>
      <c r="AE420" s="113">
        <f>IFERROR(IF(P420&gt;0,0,ROUNDUP(норми!$F$4*G420,0)),"")</f>
        <v>0</v>
      </c>
      <c r="AF420" s="61"/>
      <c r="AG420" s="61"/>
      <c r="AH420" s="61"/>
      <c r="AI420" s="60">
        <f>IF(X420&gt;0,(X420*(норми!$J$4*F420)),0)</f>
        <v>0</v>
      </c>
      <c r="AJ420" s="60">
        <f>IF(V420="фах",норми!$K$4*F420,0)</f>
        <v>0</v>
      </c>
      <c r="AK420" s="60">
        <f>IF(V420="заг",норми!$L$4*F420,0)</f>
        <v>0</v>
      </c>
      <c r="AL420" s="60">
        <f>IF(W420="фах",норми!$M$4*F420,0)</f>
        <v>0</v>
      </c>
      <c r="AM420" s="60">
        <f>IF(W420="заг",норми!$N$4*F420,0)</f>
        <v>0</v>
      </c>
      <c r="AN420" s="60">
        <f>IF(T420&gt;0,G420*норми!$O$4,0)</f>
        <v>0</v>
      </c>
      <c r="AO420" s="60">
        <f>IF(U420&gt;0,G420*норми!$P$4,0)</f>
        <v>0</v>
      </c>
      <c r="AP420" s="60">
        <f>IF(U420="е.п.",ROUNDUP(G420*норми!$Q$4,0),0)</f>
        <v>0</v>
      </c>
      <c r="AQ420" s="60">
        <f>IF(U420="е.у.",ROUNDUP(G420*норми!$R$4,0),0)</f>
        <v>0</v>
      </c>
      <c r="AR420" s="113">
        <f>IF(R420="дп/др.(б)",ROUNDUP((F420*норми!$S$4)+(((норми!$S$10+норми!$S$11)*норми!$S$9)*F420),0),0)</f>
        <v>0</v>
      </c>
      <c r="AS420" s="60">
        <f>IF(S420="аб",ROUNDUP((норми!$T$4*G420)+(норми!$S$11*(норми!$T$9*F420)),0),0)</f>
        <v>0</v>
      </c>
      <c r="AT420" s="113">
        <f>IF(R420="дп/др.(м)",ROUNDUP((F420*норми!$U$4)+(((норми!$U$10+норми!$U$11)*норми!$U$9)*F420),0),0)</f>
        <v>0</v>
      </c>
      <c r="AU420" s="60">
        <f>IF(S420="ам",ROUNDUP((норми!$V$4*G420)+(норми!$U$11*(норми!$V$9*F420)),0),0)</f>
        <v>0</v>
      </c>
      <c r="AV420" s="43"/>
      <c r="AW420" s="60" t="str">
        <f t="shared" si="75"/>
        <v/>
      </c>
      <c r="AX420" s="43"/>
      <c r="AY420" s="60" t="str">
        <f>IF(P420&gt;0,IF(AX420="+",(норми!$X$4)*(P420*G420),""),"")</f>
        <v/>
      </c>
      <c r="AZ420" s="43"/>
      <c r="BA420" s="60" t="str">
        <f>IF(P420&gt;0,IF(AZ420="+",(норми!$X$4)*(P420*G420),""),"")</f>
        <v/>
      </c>
      <c r="BB420" s="43"/>
      <c r="BC420" s="60" t="str">
        <f>IF(P420&gt;0,IF(BB420="+",(норми!$Z$4)*(P420*F420),""),"")</f>
        <v/>
      </c>
      <c r="BD420" s="61"/>
      <c r="BE420" s="60">
        <f t="shared" si="76"/>
        <v>0</v>
      </c>
      <c r="BF420" s="44">
        <f t="shared" si="77"/>
        <v>0</v>
      </c>
    </row>
    <row r="421" spans="1:58" hidden="1" outlineLevel="1" x14ac:dyDescent="0.2">
      <c r="A421" s="33">
        <v>95</v>
      </c>
      <c r="B421" s="21"/>
      <c r="C421" s="21"/>
      <c r="D421" s="48"/>
      <c r="E421" s="21"/>
      <c r="F421" s="21"/>
      <c r="G421" s="21"/>
      <c r="H421" s="21"/>
      <c r="I421" s="21"/>
      <c r="J421" s="20"/>
      <c r="K421" s="22"/>
      <c r="L421" s="22"/>
      <c r="M421" s="22"/>
      <c r="N421" s="22"/>
      <c r="O421" s="22"/>
      <c r="P421" s="21"/>
      <c r="Q421" s="22"/>
      <c r="R421" s="22"/>
      <c r="S421" s="22"/>
      <c r="T421" s="22"/>
      <c r="U421" s="22"/>
      <c r="V421" s="22"/>
      <c r="W421" s="22"/>
      <c r="X421" s="48"/>
      <c r="Y421" s="23"/>
      <c r="Z421" s="59">
        <f t="shared" si="78"/>
        <v>0</v>
      </c>
      <c r="AA421" s="60">
        <f t="shared" si="79"/>
        <v>0</v>
      </c>
      <c r="AB421" s="60">
        <f t="shared" si="80"/>
        <v>0</v>
      </c>
      <c r="AC421" s="60">
        <f t="shared" si="81"/>
        <v>0</v>
      </c>
      <c r="AD421" s="60">
        <f>IF(D421&lt;=4,O421+((O421*(норми!$E$6))/100),O421+((O421*(норми!$E$7))/100))</f>
        <v>0</v>
      </c>
      <c r="AE421" s="113">
        <f>IFERROR(IF(P421&gt;0,0,ROUNDUP(норми!$F$4*G421,0)),"")</f>
        <v>0</v>
      </c>
      <c r="AF421" s="61"/>
      <c r="AG421" s="61"/>
      <c r="AH421" s="61"/>
      <c r="AI421" s="60">
        <f>IF(X421&gt;0,(X421*(норми!$J$4*F421)),0)</f>
        <v>0</v>
      </c>
      <c r="AJ421" s="60">
        <f>IF(V421="фах",норми!$K$4*F421,0)</f>
        <v>0</v>
      </c>
      <c r="AK421" s="60">
        <f>IF(V421="заг",норми!$L$4*F421,0)</f>
        <v>0</v>
      </c>
      <c r="AL421" s="60">
        <f>IF(W421="фах",норми!$M$4*F421,0)</f>
        <v>0</v>
      </c>
      <c r="AM421" s="60">
        <f>IF(W421="заг",норми!$N$4*F421,0)</f>
        <v>0</v>
      </c>
      <c r="AN421" s="60">
        <f>IF(T421&gt;0,G421*норми!$O$4,0)</f>
        <v>0</v>
      </c>
      <c r="AO421" s="60">
        <f>IF(U421&gt;0,G421*норми!$P$4,0)</f>
        <v>0</v>
      </c>
      <c r="AP421" s="60">
        <f>IF(U421="е.п.",ROUNDUP(G421*норми!$Q$4,0),0)</f>
        <v>0</v>
      </c>
      <c r="AQ421" s="60">
        <f>IF(U421="е.у.",ROUNDUP(G421*норми!$R$4,0),0)</f>
        <v>0</v>
      </c>
      <c r="AR421" s="113">
        <f>IF(R421="дп/др.(б)",ROUNDUP((F421*норми!$S$4)+(((норми!$S$10+норми!$S$11)*норми!$S$9)*F421),0),0)</f>
        <v>0</v>
      </c>
      <c r="AS421" s="60">
        <f>IF(S421="аб",ROUNDUP((норми!$T$4*G421)+(норми!$S$11*(норми!$T$9*F421)),0),0)</f>
        <v>0</v>
      </c>
      <c r="AT421" s="113">
        <f>IF(R421="дп/др.(м)",ROUNDUP((F421*норми!$U$4)+(((норми!$U$10+норми!$U$11)*норми!$U$9)*F421),0),0)</f>
        <v>0</v>
      </c>
      <c r="AU421" s="60">
        <f>IF(S421="ам",ROUNDUP((норми!$V$4*G421)+(норми!$U$11*(норми!$V$9*F421)),0),0)</f>
        <v>0</v>
      </c>
      <c r="AV421" s="43"/>
      <c r="AW421" s="60" t="str">
        <f t="shared" si="75"/>
        <v/>
      </c>
      <c r="AX421" s="43"/>
      <c r="AY421" s="60" t="str">
        <f>IF(P421&gt;0,IF(AX421="+",(норми!$X$4)*(P421*G421),""),"")</f>
        <v/>
      </c>
      <c r="AZ421" s="43"/>
      <c r="BA421" s="60" t="str">
        <f>IF(P421&gt;0,IF(AZ421="+",(норми!$X$4)*(P421*G421),""),"")</f>
        <v/>
      </c>
      <c r="BB421" s="43"/>
      <c r="BC421" s="60" t="str">
        <f>IF(P421&gt;0,IF(BB421="+",(норми!$Z$4)*(P421*F421),""),"")</f>
        <v/>
      </c>
      <c r="BD421" s="61"/>
      <c r="BE421" s="60">
        <f t="shared" si="76"/>
        <v>0</v>
      </c>
      <c r="BF421" s="44">
        <f t="shared" si="77"/>
        <v>0</v>
      </c>
    </row>
    <row r="422" spans="1:58" hidden="1" outlineLevel="1" x14ac:dyDescent="0.2">
      <c r="A422" s="33">
        <v>96</v>
      </c>
      <c r="B422" s="21"/>
      <c r="C422" s="21"/>
      <c r="D422" s="48"/>
      <c r="E422" s="21"/>
      <c r="F422" s="21"/>
      <c r="G422" s="21"/>
      <c r="H422" s="21"/>
      <c r="I422" s="21"/>
      <c r="J422" s="20"/>
      <c r="K422" s="22"/>
      <c r="L422" s="22"/>
      <c r="M422" s="22"/>
      <c r="N422" s="22"/>
      <c r="O422" s="22"/>
      <c r="P422" s="21"/>
      <c r="Q422" s="22"/>
      <c r="R422" s="22"/>
      <c r="S422" s="22"/>
      <c r="T422" s="22"/>
      <c r="U422" s="22"/>
      <c r="V422" s="22"/>
      <c r="W422" s="22"/>
      <c r="X422" s="48"/>
      <c r="Y422" s="23"/>
      <c r="Z422" s="59">
        <f t="shared" si="78"/>
        <v>0</v>
      </c>
      <c r="AA422" s="60">
        <f t="shared" si="79"/>
        <v>0</v>
      </c>
      <c r="AB422" s="60">
        <f t="shared" si="80"/>
        <v>0</v>
      </c>
      <c r="AC422" s="60">
        <f t="shared" si="81"/>
        <v>0</v>
      </c>
      <c r="AD422" s="60">
        <f>IF(D422&lt;=4,O422+((O422*(норми!$E$6))/100),O422+((O422*(норми!$E$7))/100))</f>
        <v>0</v>
      </c>
      <c r="AE422" s="113">
        <f>IFERROR(IF(P422&gt;0,0,ROUNDUP(норми!$F$4*G422,0)),"")</f>
        <v>0</v>
      </c>
      <c r="AF422" s="61"/>
      <c r="AG422" s="61"/>
      <c r="AH422" s="61"/>
      <c r="AI422" s="60">
        <f>IF(X422&gt;0,(X422*(норми!$J$4*F422)),0)</f>
        <v>0</v>
      </c>
      <c r="AJ422" s="60">
        <f>IF(V422="фах",норми!$K$4*F422,0)</f>
        <v>0</v>
      </c>
      <c r="AK422" s="60">
        <f>IF(V422="заг",норми!$L$4*F422,0)</f>
        <v>0</v>
      </c>
      <c r="AL422" s="60">
        <f>IF(W422="фах",норми!$M$4*F422,0)</f>
        <v>0</v>
      </c>
      <c r="AM422" s="60">
        <f>IF(W422="заг",норми!$N$4*F422,0)</f>
        <v>0</v>
      </c>
      <c r="AN422" s="60">
        <f>IF(T422&gt;0,G422*норми!$O$4,0)</f>
        <v>0</v>
      </c>
      <c r="AO422" s="60">
        <f>IF(U422&gt;0,G422*норми!$P$4,0)</f>
        <v>0</v>
      </c>
      <c r="AP422" s="60">
        <f>IF(U422="е.п.",ROUNDUP(G422*норми!$Q$4,0),0)</f>
        <v>0</v>
      </c>
      <c r="AQ422" s="60">
        <f>IF(U422="е.у.",ROUNDUP(G422*норми!$R$4,0),0)</f>
        <v>0</v>
      </c>
      <c r="AR422" s="113">
        <f>IF(R422="дп/др.(б)",ROUNDUP((F422*норми!$S$4)+(((норми!$S$10+норми!$S$11)*норми!$S$9)*F422),0),0)</f>
        <v>0</v>
      </c>
      <c r="AS422" s="60">
        <f>IF(S422="аб",ROUNDUP((норми!$T$4*G422)+(норми!$S$11*(норми!$T$9*F422)),0),0)</f>
        <v>0</v>
      </c>
      <c r="AT422" s="113">
        <f>IF(R422="дп/др.(м)",ROUNDUP((F422*норми!$U$4)+(((норми!$U$10+норми!$U$11)*норми!$U$9)*F422),0),0)</f>
        <v>0</v>
      </c>
      <c r="AU422" s="60">
        <f>IF(S422="ам",ROUNDUP((норми!$V$4*G422)+(норми!$U$11*(норми!$V$9*F422)),0),0)</f>
        <v>0</v>
      </c>
      <c r="AV422" s="43"/>
      <c r="AW422" s="60" t="str">
        <f t="shared" si="75"/>
        <v/>
      </c>
      <c r="AX422" s="43"/>
      <c r="AY422" s="60" t="str">
        <f>IF(P422&gt;0,IF(AX422="+",(норми!$X$4)*(P422*G422),""),"")</f>
        <v/>
      </c>
      <c r="AZ422" s="43"/>
      <c r="BA422" s="60" t="str">
        <f>IF(P422&gt;0,IF(AZ422="+",(норми!$X$4)*(P422*G422),""),"")</f>
        <v/>
      </c>
      <c r="BB422" s="43"/>
      <c r="BC422" s="60" t="str">
        <f>IF(P422&gt;0,IF(BB422="+",(норми!$Z$4)*(P422*F422),""),"")</f>
        <v/>
      </c>
      <c r="BD422" s="61"/>
      <c r="BE422" s="60">
        <f t="shared" si="76"/>
        <v>0</v>
      </c>
      <c r="BF422" s="44">
        <f t="shared" si="77"/>
        <v>0</v>
      </c>
    </row>
    <row r="423" spans="1:58" hidden="1" outlineLevel="1" x14ac:dyDescent="0.2">
      <c r="A423" s="33">
        <v>97</v>
      </c>
      <c r="B423" s="21"/>
      <c r="C423" s="21"/>
      <c r="D423" s="48"/>
      <c r="E423" s="21"/>
      <c r="F423" s="21"/>
      <c r="G423" s="21"/>
      <c r="H423" s="21"/>
      <c r="I423" s="21"/>
      <c r="J423" s="20"/>
      <c r="K423" s="22"/>
      <c r="L423" s="22"/>
      <c r="M423" s="22"/>
      <c r="N423" s="22"/>
      <c r="O423" s="22"/>
      <c r="P423" s="21"/>
      <c r="Q423" s="22"/>
      <c r="R423" s="22"/>
      <c r="S423" s="22"/>
      <c r="T423" s="22"/>
      <c r="U423" s="22"/>
      <c r="V423" s="22"/>
      <c r="W423" s="22"/>
      <c r="X423" s="48"/>
      <c r="Y423" s="23"/>
      <c r="Z423" s="59">
        <f t="shared" si="78"/>
        <v>0</v>
      </c>
      <c r="AA423" s="60">
        <f t="shared" si="79"/>
        <v>0</v>
      </c>
      <c r="AB423" s="60">
        <f t="shared" si="80"/>
        <v>0</v>
      </c>
      <c r="AC423" s="60">
        <f t="shared" si="81"/>
        <v>0</v>
      </c>
      <c r="AD423" s="60">
        <f>IF(D423&lt;=4,O423+((O423*(норми!$E$6))/100),O423+((O423*(норми!$E$7))/100))</f>
        <v>0</v>
      </c>
      <c r="AE423" s="113">
        <f>IFERROR(IF(P423&gt;0,0,ROUNDUP(норми!$F$4*G423,0)),"")</f>
        <v>0</v>
      </c>
      <c r="AF423" s="61"/>
      <c r="AG423" s="61"/>
      <c r="AH423" s="61"/>
      <c r="AI423" s="60">
        <f>IF(X423&gt;0,(X423*(норми!$J$4*F423)),0)</f>
        <v>0</v>
      </c>
      <c r="AJ423" s="60">
        <f>IF(V423="фах",норми!$K$4*F423,0)</f>
        <v>0</v>
      </c>
      <c r="AK423" s="60">
        <f>IF(V423="заг",норми!$L$4*F423,0)</f>
        <v>0</v>
      </c>
      <c r="AL423" s="60">
        <f>IF(W423="фах",норми!$M$4*F423,0)</f>
        <v>0</v>
      </c>
      <c r="AM423" s="60">
        <f>IF(W423="заг",норми!$N$4*F423,0)</f>
        <v>0</v>
      </c>
      <c r="AN423" s="60">
        <f>IF(T423&gt;0,G423*норми!$O$4,0)</f>
        <v>0</v>
      </c>
      <c r="AO423" s="60">
        <f>IF(U423&gt;0,G423*норми!$P$4,0)</f>
        <v>0</v>
      </c>
      <c r="AP423" s="60">
        <f>IF(U423="е.п.",ROUNDUP(G423*норми!$Q$4,0),0)</f>
        <v>0</v>
      </c>
      <c r="AQ423" s="60">
        <f>IF(U423="е.у.",ROUNDUP(G423*норми!$R$4,0),0)</f>
        <v>0</v>
      </c>
      <c r="AR423" s="113">
        <f>IF(R423="дп/др.(б)",ROUNDUP((F423*норми!$S$4)+(((норми!$S$10+норми!$S$11)*норми!$S$9)*F423),0),0)</f>
        <v>0</v>
      </c>
      <c r="AS423" s="60">
        <f>IF(S423="аб",ROUNDUP((норми!$T$4*G423)+(норми!$S$11*(норми!$T$9*F423)),0),0)</f>
        <v>0</v>
      </c>
      <c r="AT423" s="113">
        <f>IF(R423="дп/др.(м)",ROUNDUP((F423*норми!$U$4)+(((норми!$U$10+норми!$U$11)*норми!$U$9)*F423),0),0)</f>
        <v>0</v>
      </c>
      <c r="AU423" s="60">
        <f>IF(S423="ам",ROUNDUP((норми!$V$4*G423)+(норми!$U$11*(норми!$V$9*F423)),0),0)</f>
        <v>0</v>
      </c>
      <c r="AV423" s="43"/>
      <c r="AW423" s="60" t="str">
        <f t="shared" si="75"/>
        <v/>
      </c>
      <c r="AX423" s="43"/>
      <c r="AY423" s="60" t="str">
        <f>IF(P423&gt;0,IF(AX423="+",(норми!$X$4)*(P423*G423),""),"")</f>
        <v/>
      </c>
      <c r="AZ423" s="43"/>
      <c r="BA423" s="60" t="str">
        <f>IF(P423&gt;0,IF(AZ423="+",(норми!$X$4)*(P423*G423),""),"")</f>
        <v/>
      </c>
      <c r="BB423" s="43"/>
      <c r="BC423" s="60" t="str">
        <f>IF(P423&gt;0,IF(BB423="+",(норми!$Z$4)*(P423*F423),""),"")</f>
        <v/>
      </c>
      <c r="BD423" s="61"/>
      <c r="BE423" s="60">
        <f t="shared" si="76"/>
        <v>0</v>
      </c>
      <c r="BF423" s="44">
        <f t="shared" ref="BF423:BF426" si="82">IFERROR(SUM(Z423:BE423),"")</f>
        <v>0</v>
      </c>
    </row>
    <row r="424" spans="1:58" hidden="1" outlineLevel="1" x14ac:dyDescent="0.2">
      <c r="A424" s="33">
        <v>98</v>
      </c>
      <c r="B424" s="21"/>
      <c r="C424" s="21"/>
      <c r="D424" s="48"/>
      <c r="E424" s="21"/>
      <c r="F424" s="21"/>
      <c r="G424" s="21"/>
      <c r="H424" s="21"/>
      <c r="I424" s="21"/>
      <c r="J424" s="20"/>
      <c r="K424" s="22"/>
      <c r="L424" s="22"/>
      <c r="M424" s="22"/>
      <c r="N424" s="22"/>
      <c r="O424" s="22"/>
      <c r="P424" s="21"/>
      <c r="Q424" s="22"/>
      <c r="R424" s="22"/>
      <c r="S424" s="22"/>
      <c r="T424" s="22"/>
      <c r="U424" s="22"/>
      <c r="V424" s="22"/>
      <c r="W424" s="22"/>
      <c r="X424" s="48"/>
      <c r="Y424" s="23"/>
      <c r="Z424" s="59">
        <f t="shared" si="78"/>
        <v>0</v>
      </c>
      <c r="AA424" s="60">
        <f t="shared" si="79"/>
        <v>0</v>
      </c>
      <c r="AB424" s="60">
        <f t="shared" si="80"/>
        <v>0</v>
      </c>
      <c r="AC424" s="60">
        <f t="shared" si="81"/>
        <v>0</v>
      </c>
      <c r="AD424" s="60">
        <f>IF(D424&lt;=4,O424+((O424*(норми!$E$6))/100),O424+((O424*(норми!$E$7))/100))</f>
        <v>0</v>
      </c>
      <c r="AE424" s="113">
        <f>IFERROR(IF(P424&gt;0,0,ROUNDUP(норми!$F$4*G424,0)),"")</f>
        <v>0</v>
      </c>
      <c r="AF424" s="61"/>
      <c r="AG424" s="61"/>
      <c r="AH424" s="61"/>
      <c r="AI424" s="60">
        <f>IF(X424&gt;0,(X424*(норми!$J$4*F424)),0)</f>
        <v>0</v>
      </c>
      <c r="AJ424" s="60">
        <f>IF(V424="фах",норми!$K$4*F424,0)</f>
        <v>0</v>
      </c>
      <c r="AK424" s="60">
        <f>IF(V424="заг",норми!$L$4*F424,0)</f>
        <v>0</v>
      </c>
      <c r="AL424" s="60">
        <f>IF(W424="фах",норми!$M$4*F424,0)</f>
        <v>0</v>
      </c>
      <c r="AM424" s="60">
        <f>IF(W424="заг",норми!$N$4*F424,0)</f>
        <v>0</v>
      </c>
      <c r="AN424" s="60">
        <f>IF(T424&gt;0,G424*норми!$O$4,0)</f>
        <v>0</v>
      </c>
      <c r="AO424" s="60">
        <f>IF(U424&gt;0,G424*норми!$P$4,0)</f>
        <v>0</v>
      </c>
      <c r="AP424" s="60">
        <f>IF(U424="е.п.",ROUNDUP(G424*норми!$Q$4,0),0)</f>
        <v>0</v>
      </c>
      <c r="AQ424" s="60">
        <f>IF(U424="е.у.",ROUNDUP(G424*норми!$R$4,0),0)</f>
        <v>0</v>
      </c>
      <c r="AR424" s="113">
        <f>IF(R424="дп/др.(б)",ROUNDUP((F424*норми!$S$4)+(((норми!$S$10+норми!$S$11)*норми!$S$9)*F424),0),0)</f>
        <v>0</v>
      </c>
      <c r="AS424" s="60">
        <f>IF(S424="аб",ROUNDUP((норми!$T$4*G424)+(норми!$S$11*(норми!$T$9*F424)),0),0)</f>
        <v>0</v>
      </c>
      <c r="AT424" s="113">
        <f>IF(R424="дп/др.(м)",ROUNDUP((F424*норми!$U$4)+(((норми!$U$10+норми!$U$11)*норми!$U$9)*F424),0),0)</f>
        <v>0</v>
      </c>
      <c r="AU424" s="60">
        <f>IF(S424="ам",ROUNDUP((норми!$V$4*G424)+(норми!$U$11*(норми!$V$9*F424)),0),0)</f>
        <v>0</v>
      </c>
      <c r="AV424" s="43"/>
      <c r="AW424" s="60" t="str">
        <f t="shared" si="75"/>
        <v/>
      </c>
      <c r="AX424" s="43"/>
      <c r="AY424" s="60" t="str">
        <f>IF(P424&gt;0,IF(AX424="+",(норми!$X$4)*(P424*G424),""),"")</f>
        <v/>
      </c>
      <c r="AZ424" s="43"/>
      <c r="BA424" s="60" t="str">
        <f>IF(P424&gt;0,IF(AZ424="+",(норми!$X$4)*(P424*G424),""),"")</f>
        <v/>
      </c>
      <c r="BB424" s="43"/>
      <c r="BC424" s="60" t="str">
        <f>IF(P424&gt;0,IF(BB424="+",(норми!$Z$4)*(P424*F424),""),"")</f>
        <v/>
      </c>
      <c r="BD424" s="61"/>
      <c r="BE424" s="60">
        <f t="shared" si="76"/>
        <v>0</v>
      </c>
      <c r="BF424" s="44">
        <f t="shared" si="82"/>
        <v>0</v>
      </c>
    </row>
    <row r="425" spans="1:58" hidden="1" outlineLevel="1" x14ac:dyDescent="0.2">
      <c r="A425" s="33">
        <v>99</v>
      </c>
      <c r="B425" s="21"/>
      <c r="C425" s="21"/>
      <c r="D425" s="48"/>
      <c r="E425" s="21"/>
      <c r="F425" s="21"/>
      <c r="G425" s="21"/>
      <c r="H425" s="21"/>
      <c r="I425" s="21"/>
      <c r="J425" s="20"/>
      <c r="K425" s="22"/>
      <c r="L425" s="22"/>
      <c r="M425" s="22"/>
      <c r="N425" s="22"/>
      <c r="O425" s="22"/>
      <c r="P425" s="21"/>
      <c r="Q425" s="22"/>
      <c r="R425" s="22"/>
      <c r="S425" s="22"/>
      <c r="T425" s="22"/>
      <c r="U425" s="22"/>
      <c r="V425" s="22"/>
      <c r="W425" s="22"/>
      <c r="X425" s="48"/>
      <c r="Y425" s="23"/>
      <c r="Z425" s="59">
        <f t="shared" si="78"/>
        <v>0</v>
      </c>
      <c r="AA425" s="60">
        <f t="shared" si="79"/>
        <v>0</v>
      </c>
      <c r="AB425" s="60">
        <f t="shared" si="80"/>
        <v>0</v>
      </c>
      <c r="AC425" s="60">
        <f t="shared" si="81"/>
        <v>0</v>
      </c>
      <c r="AD425" s="60">
        <f>IF(D425&lt;=4,O425+((O425*(норми!$E$6))/100),O425+((O425*(норми!$E$7))/100))</f>
        <v>0</v>
      </c>
      <c r="AE425" s="113">
        <f>IFERROR(IF(P425&gt;0,0,ROUNDUP(норми!$F$4*G425,0)),"")</f>
        <v>0</v>
      </c>
      <c r="AF425" s="61"/>
      <c r="AG425" s="61"/>
      <c r="AH425" s="61"/>
      <c r="AI425" s="60">
        <f>IF(X425&gt;0,(X425*(норми!$J$4*F425)),0)</f>
        <v>0</v>
      </c>
      <c r="AJ425" s="60">
        <f>IF(V425="фах",норми!$K$4*F425,0)</f>
        <v>0</v>
      </c>
      <c r="AK425" s="60">
        <f>IF(V425="заг",норми!$L$4*F425,0)</f>
        <v>0</v>
      </c>
      <c r="AL425" s="60">
        <f>IF(W425="фах",норми!$M$4*F425,0)</f>
        <v>0</v>
      </c>
      <c r="AM425" s="60">
        <f>IF(W425="заг",норми!$N$4*F425,0)</f>
        <v>0</v>
      </c>
      <c r="AN425" s="60">
        <f>IF(T425&gt;0,G425*норми!$O$4,0)</f>
        <v>0</v>
      </c>
      <c r="AO425" s="60">
        <f>IF(U425&gt;0,G425*норми!$P$4,0)</f>
        <v>0</v>
      </c>
      <c r="AP425" s="60">
        <f>IF(U425="е.п.",ROUNDUP(G425*норми!$Q$4,0),0)</f>
        <v>0</v>
      </c>
      <c r="AQ425" s="60">
        <f>IF(U425="е.у.",ROUNDUP(G425*норми!$R$4,0),0)</f>
        <v>0</v>
      </c>
      <c r="AR425" s="113">
        <f>IF(R425="дп/др.(б)",ROUNDUP((F425*норми!$S$4)+(((норми!$S$10+норми!$S$11)*норми!$S$9)*F425),0),0)</f>
        <v>0</v>
      </c>
      <c r="AS425" s="60">
        <f>IF(S425="аб",ROUNDUP((норми!$T$4*G425)+(норми!$S$11*(норми!$T$9*F425)),0),0)</f>
        <v>0</v>
      </c>
      <c r="AT425" s="113">
        <f>IF(R425="дп/др.(м)",ROUNDUP((F425*норми!$U$4)+(((норми!$U$10+норми!$U$11)*норми!$U$9)*F425),0),0)</f>
        <v>0</v>
      </c>
      <c r="AU425" s="60">
        <f>IF(S425="ам",ROUNDUP((норми!$V$4*G425)+(норми!$U$11*(норми!$V$9*F425)),0),0)</f>
        <v>0</v>
      </c>
      <c r="AV425" s="43"/>
      <c r="AW425" s="60" t="str">
        <f t="shared" si="75"/>
        <v/>
      </c>
      <c r="AX425" s="43"/>
      <c r="AY425" s="60" t="str">
        <f>IF(P425&gt;0,IF(AX425="+",(норми!$X$4)*(P425*G425),""),"")</f>
        <v/>
      </c>
      <c r="AZ425" s="43"/>
      <c r="BA425" s="60" t="str">
        <f>IF(P425&gt;0,IF(AZ425="+",(норми!$X$4)*(P425*G425),""),"")</f>
        <v/>
      </c>
      <c r="BB425" s="43"/>
      <c r="BC425" s="60" t="str">
        <f>IF(P425&gt;0,IF(BB425="+",(норми!$Z$4)*(P425*F425),""),"")</f>
        <v/>
      </c>
      <c r="BD425" s="61"/>
      <c r="BE425" s="60">
        <f t="shared" si="76"/>
        <v>0</v>
      </c>
      <c r="BF425" s="44">
        <f t="shared" si="82"/>
        <v>0</v>
      </c>
    </row>
    <row r="426" spans="1:58" ht="12.75" hidden="1" outlineLevel="1" thickBot="1" x14ac:dyDescent="0.25">
      <c r="A426" s="34">
        <v>100</v>
      </c>
      <c r="B426" s="21"/>
      <c r="C426" s="21"/>
      <c r="D426" s="48"/>
      <c r="E426" s="21"/>
      <c r="F426" s="21"/>
      <c r="G426" s="21"/>
      <c r="H426" s="21"/>
      <c r="I426" s="21"/>
      <c r="J426" s="20"/>
      <c r="K426" s="22"/>
      <c r="L426" s="22"/>
      <c r="M426" s="22"/>
      <c r="N426" s="22"/>
      <c r="O426" s="22"/>
      <c r="P426" s="21"/>
      <c r="Q426" s="22"/>
      <c r="R426" s="22"/>
      <c r="S426" s="22"/>
      <c r="T426" s="22"/>
      <c r="U426" s="22"/>
      <c r="V426" s="22"/>
      <c r="W426" s="22"/>
      <c r="X426" s="48"/>
      <c r="Y426" s="23"/>
      <c r="Z426" s="59">
        <f t="shared" si="78"/>
        <v>0</v>
      </c>
      <c r="AA426" s="60">
        <f t="shared" si="79"/>
        <v>0</v>
      </c>
      <c r="AB426" s="60">
        <f t="shared" si="80"/>
        <v>0</v>
      </c>
      <c r="AC426" s="60">
        <f t="shared" si="81"/>
        <v>0</v>
      </c>
      <c r="AD426" s="60">
        <f>IF(D426&lt;=4,O426+((O426*(норми!$E$6))/100),O426+((O426*(норми!$E$7))/100))</f>
        <v>0</v>
      </c>
      <c r="AE426" s="113">
        <f>IFERROR(IF(P426&gt;0,0,ROUNDUP(норми!$F$4*G426,0)),"")</f>
        <v>0</v>
      </c>
      <c r="AF426" s="61"/>
      <c r="AG426" s="61"/>
      <c r="AH426" s="61"/>
      <c r="AI426" s="60">
        <f>IF(X426&gt;0,(X426*(норми!$J$4*F426)),0)</f>
        <v>0</v>
      </c>
      <c r="AJ426" s="60">
        <f>IF(V426="фах",норми!$K$4*F426,0)</f>
        <v>0</v>
      </c>
      <c r="AK426" s="60">
        <f>IF(V426="заг",норми!$L$4*F426,0)</f>
        <v>0</v>
      </c>
      <c r="AL426" s="60">
        <f>IF(W426="фах",норми!$M$4*F426,0)</f>
        <v>0</v>
      </c>
      <c r="AM426" s="60">
        <f>IF(W426="заг",норми!$N$4*F426,0)</f>
        <v>0</v>
      </c>
      <c r="AN426" s="60">
        <f>IF(T426&gt;0,G426*норми!$O$4,0)</f>
        <v>0</v>
      </c>
      <c r="AO426" s="60">
        <f>IF(U426&gt;0,G426*норми!$P$4,0)</f>
        <v>0</v>
      </c>
      <c r="AP426" s="60">
        <f>IF(U426="е.п.",ROUNDUP(G426*норми!$Q$4,0),0)</f>
        <v>0</v>
      </c>
      <c r="AQ426" s="60">
        <f>IF(U426="е.у.",ROUNDUP(G426*норми!$R$4,0),0)</f>
        <v>0</v>
      </c>
      <c r="AR426" s="113">
        <f>IF(R426="дп/др.(б)",ROUNDUP((F426*норми!$S$4)+(((норми!$S$10+норми!$S$11)*норми!$S$9)*F426),0),0)</f>
        <v>0</v>
      </c>
      <c r="AS426" s="60">
        <f>IF(S426="аб",ROUNDUP((норми!$T$4*G426)+(норми!$S$11*(норми!$T$9*F426)),0),0)</f>
        <v>0</v>
      </c>
      <c r="AT426" s="113">
        <f>IF(R426="дп/др.(м)",ROUNDUP((F426*норми!$U$4)+(((норми!$U$10+норми!$U$11)*норми!$U$9)*F426),0),0)</f>
        <v>0</v>
      </c>
      <c r="AU426" s="60">
        <f>IF(S426="ам",ROUNDUP((норми!$V$4*G426)+(норми!$U$11*(норми!$V$9*F426)),0),0)</f>
        <v>0</v>
      </c>
      <c r="AV426" s="43"/>
      <c r="AW426" s="60" t="str">
        <f t="shared" si="75"/>
        <v/>
      </c>
      <c r="AX426" s="43"/>
      <c r="AY426" s="60" t="str">
        <f>IF(P426&gt;0,IF(AX426="+",(норми!$X$4)*(P426*G426),""),"")</f>
        <v/>
      </c>
      <c r="AZ426" s="43"/>
      <c r="BA426" s="60" t="str">
        <f>IF(P426&gt;0,IF(AZ426="+",(норми!$X$4)*(P426*G426),""),"")</f>
        <v/>
      </c>
      <c r="BB426" s="43"/>
      <c r="BC426" s="60" t="str">
        <f>IF(P426&gt;0,IF(BB426="+",(норми!$Z$4)*(P426*F426),""),"")</f>
        <v/>
      </c>
      <c r="BD426" s="61"/>
      <c r="BE426" s="60">
        <f t="shared" si="76"/>
        <v>0</v>
      </c>
      <c r="BF426" s="44">
        <f t="shared" si="82"/>
        <v>0</v>
      </c>
    </row>
    <row r="427" spans="1:58" ht="13.5" collapsed="1" thickTop="1" thickBot="1" x14ac:dyDescent="0.25">
      <c r="A427" s="67"/>
      <c r="B427" s="41" t="s">
        <v>41</v>
      </c>
      <c r="C427" s="29"/>
      <c r="D427" s="28"/>
      <c r="E427" s="28"/>
      <c r="F427" s="47">
        <f>SUBTOTAL(109,F$122:F$221)</f>
        <v>10</v>
      </c>
      <c r="G427" s="47">
        <f t="shared" ref="G427:H427" si="83">SUBTOTAL(109,G$122:G$221)</f>
        <v>1</v>
      </c>
      <c r="H427" s="47">
        <f t="shared" si="83"/>
        <v>1</v>
      </c>
      <c r="I427" s="47">
        <f>SUBTOTAL(109,I$122:I$221)</f>
        <v>1</v>
      </c>
      <c r="J427" s="46">
        <f>SUBTOTAL(109,J$327:J$426)</f>
        <v>120</v>
      </c>
      <c r="K427" s="47">
        <f>SUBTOTAL(109,K$327:K$426)</f>
        <v>6</v>
      </c>
      <c r="L427" s="47">
        <f t="shared" ref="L427:O427" si="84">SUBTOTAL(109,L$327:L$426)</f>
        <v>6</v>
      </c>
      <c r="M427" s="47">
        <f t="shared" si="84"/>
        <v>6</v>
      </c>
      <c r="N427" s="47">
        <f t="shared" si="84"/>
        <v>6</v>
      </c>
      <c r="O427" s="47">
        <f t="shared" si="84"/>
        <v>6</v>
      </c>
      <c r="P427" s="65" t="str">
        <f>(SUBTOTAL(109,P$327:P$426))&amp;"т"</f>
        <v>4т</v>
      </c>
      <c r="Q427" s="65">
        <f>SUBTOTAL(109,Q$122:Q$221)</f>
        <v>0</v>
      </c>
      <c r="R427" s="66">
        <f>(COUNTIF(R327:R426,"дп/др.(б)"))+(COUNTIF(R327:R426,"дп/др.(м)"))</f>
        <v>1</v>
      </c>
      <c r="S427" s="66">
        <f>(COUNTIF(S327:S426,"аб"))+(COUNTIF(S327:S426,"ам"))</f>
        <v>1</v>
      </c>
      <c r="T427" s="66">
        <f>(COUNTIF(T327:T426,"з."))+(COUNTIF(T327:T426,"д.з."))</f>
        <v>1</v>
      </c>
      <c r="U427" s="66">
        <f>(COUNTIF(U327:U426,"е.п."))+(COUNTIF(U327:U426,"е.у."))</f>
        <v>1</v>
      </c>
      <c r="V427" s="66">
        <f>(COUNTIF(V327:V426,"фах"))+(COUNTIF(V327:V426,"заг"))</f>
        <v>1</v>
      </c>
      <c r="W427" s="66">
        <f>(COUNTIF(W327:W426,"фах"))+(COUNTIF(W327:W426,"заг"))</f>
        <v>1</v>
      </c>
      <c r="X427" s="65">
        <f>SUBTOTAL(109,X$327:X$426)</f>
        <v>2</v>
      </c>
      <c r="Y427" s="31">
        <f t="shared" ref="Y427:BF427" si="85">SUM(Y327:Y426)</f>
        <v>0</v>
      </c>
      <c r="Z427" s="46">
        <f t="shared" si="85"/>
        <v>6</v>
      </c>
      <c r="AA427" s="47">
        <f t="shared" si="85"/>
        <v>6</v>
      </c>
      <c r="AB427" s="47">
        <f t="shared" si="85"/>
        <v>6</v>
      </c>
      <c r="AC427" s="47">
        <f t="shared" si="85"/>
        <v>6</v>
      </c>
      <c r="AD427" s="47">
        <f t="shared" si="85"/>
        <v>6.6</v>
      </c>
      <c r="AE427" s="47">
        <f t="shared" si="85"/>
        <v>0</v>
      </c>
      <c r="AF427" s="47">
        <f t="shared" si="85"/>
        <v>0</v>
      </c>
      <c r="AG427" s="47">
        <f t="shared" si="85"/>
        <v>0</v>
      </c>
      <c r="AH427" s="47">
        <f t="shared" si="85"/>
        <v>0</v>
      </c>
      <c r="AI427" s="47">
        <f t="shared" si="85"/>
        <v>5</v>
      </c>
      <c r="AJ427" s="47">
        <f t="shared" si="85"/>
        <v>30</v>
      </c>
      <c r="AK427" s="47">
        <f t="shared" si="85"/>
        <v>0</v>
      </c>
      <c r="AL427" s="47">
        <f t="shared" si="85"/>
        <v>20</v>
      </c>
      <c r="AM427" s="47">
        <f t="shared" si="85"/>
        <v>0</v>
      </c>
      <c r="AN427" s="47">
        <f t="shared" si="85"/>
        <v>2</v>
      </c>
      <c r="AO427" s="47">
        <f t="shared" si="85"/>
        <v>2</v>
      </c>
      <c r="AP427" s="47">
        <f t="shared" si="85"/>
        <v>3</v>
      </c>
      <c r="AQ427" s="47">
        <f t="shared" si="85"/>
        <v>0</v>
      </c>
      <c r="AR427" s="47">
        <f t="shared" si="85"/>
        <v>135</v>
      </c>
      <c r="AS427" s="47">
        <f t="shared" si="85"/>
        <v>10</v>
      </c>
      <c r="AT427" s="47">
        <f t="shared" ref="AT427:BE427" si="86">SUM(AT327:AT426)</f>
        <v>0</v>
      </c>
      <c r="AU427" s="47">
        <f t="shared" si="86"/>
        <v>0</v>
      </c>
      <c r="AV427" s="47"/>
      <c r="AW427" s="47">
        <f t="shared" si="86"/>
        <v>20</v>
      </c>
      <c r="AX427" s="47"/>
      <c r="AY427" s="47">
        <f t="shared" si="86"/>
        <v>12</v>
      </c>
      <c r="AZ427" s="47"/>
      <c r="BA427" s="47">
        <f t="shared" si="86"/>
        <v>12</v>
      </c>
      <c r="BB427" s="47"/>
      <c r="BC427" s="47">
        <f t="shared" si="86"/>
        <v>40</v>
      </c>
      <c r="BD427" s="47">
        <f t="shared" si="86"/>
        <v>0</v>
      </c>
      <c r="BE427" s="47">
        <f t="shared" si="86"/>
        <v>0</v>
      </c>
      <c r="BF427" s="45">
        <f t="shared" si="85"/>
        <v>321.60000000000002</v>
      </c>
    </row>
    <row r="428" spans="1:58" ht="13.5" thickTop="1" thickBot="1" x14ac:dyDescent="0.25">
      <c r="A428" s="67"/>
      <c r="B428" s="41" t="s">
        <v>48</v>
      </c>
      <c r="C428" s="29"/>
      <c r="D428" s="28"/>
      <c r="E428" s="28"/>
      <c r="F428" s="65">
        <f t="shared" ref="F428:H428" si="87">SUM(F427,F325)</f>
        <v>20</v>
      </c>
      <c r="G428" s="65">
        <f t="shared" si="87"/>
        <v>2</v>
      </c>
      <c r="H428" s="65">
        <f t="shared" si="87"/>
        <v>2</v>
      </c>
      <c r="I428" s="65">
        <f>SUM(I427,I325)</f>
        <v>2</v>
      </c>
      <c r="J428" s="68">
        <f>SUM(J427,J325)</f>
        <v>240</v>
      </c>
      <c r="K428" s="65">
        <f t="shared" ref="K428:BF428" si="88">SUM(K427,K325)</f>
        <v>12</v>
      </c>
      <c r="L428" s="65">
        <f t="shared" si="88"/>
        <v>12</v>
      </c>
      <c r="M428" s="65">
        <f t="shared" si="88"/>
        <v>12</v>
      </c>
      <c r="N428" s="65">
        <f t="shared" si="88"/>
        <v>12</v>
      </c>
      <c r="O428" s="65">
        <f t="shared" si="88"/>
        <v>12</v>
      </c>
      <c r="P428" s="65" t="str">
        <f>(SUBTOTAL(109,P$225:P$324))+(SUBTOTAL(109,P$327:P$426))&amp;"т"</f>
        <v>7т</v>
      </c>
      <c r="Q428" s="65"/>
      <c r="R428" s="65">
        <f t="shared" si="88"/>
        <v>2</v>
      </c>
      <c r="S428" s="65">
        <f t="shared" si="88"/>
        <v>2</v>
      </c>
      <c r="T428" s="65">
        <f t="shared" si="88"/>
        <v>2</v>
      </c>
      <c r="U428" s="65">
        <f t="shared" si="88"/>
        <v>2</v>
      </c>
      <c r="V428" s="65">
        <f t="shared" si="88"/>
        <v>2</v>
      </c>
      <c r="W428" s="65">
        <f t="shared" si="88"/>
        <v>2</v>
      </c>
      <c r="X428" s="65">
        <f t="shared" si="88"/>
        <v>4</v>
      </c>
      <c r="Y428" s="69">
        <f t="shared" si="88"/>
        <v>0</v>
      </c>
      <c r="Z428" s="68">
        <f t="shared" si="88"/>
        <v>12</v>
      </c>
      <c r="AA428" s="65">
        <f t="shared" si="88"/>
        <v>12</v>
      </c>
      <c r="AB428" s="65">
        <f t="shared" si="88"/>
        <v>12</v>
      </c>
      <c r="AC428" s="65">
        <f t="shared" si="88"/>
        <v>12</v>
      </c>
      <c r="AD428" s="65">
        <f t="shared" si="88"/>
        <v>13.2</v>
      </c>
      <c r="AE428" s="65">
        <f t="shared" si="88"/>
        <v>0</v>
      </c>
      <c r="AF428" s="65"/>
      <c r="AG428" s="65"/>
      <c r="AH428" s="65"/>
      <c r="AI428" s="65">
        <f t="shared" si="88"/>
        <v>10</v>
      </c>
      <c r="AJ428" s="65">
        <f t="shared" si="88"/>
        <v>60</v>
      </c>
      <c r="AK428" s="65">
        <f t="shared" si="88"/>
        <v>0</v>
      </c>
      <c r="AL428" s="65">
        <f t="shared" si="88"/>
        <v>40</v>
      </c>
      <c r="AM428" s="65">
        <f t="shared" si="88"/>
        <v>0</v>
      </c>
      <c r="AN428" s="65">
        <f t="shared" si="88"/>
        <v>4</v>
      </c>
      <c r="AO428" s="65">
        <f t="shared" si="88"/>
        <v>4</v>
      </c>
      <c r="AP428" s="65">
        <f t="shared" si="88"/>
        <v>6</v>
      </c>
      <c r="AQ428" s="65">
        <f t="shared" si="88"/>
        <v>0</v>
      </c>
      <c r="AR428" s="65">
        <f t="shared" si="88"/>
        <v>270</v>
      </c>
      <c r="AS428" s="65">
        <f t="shared" si="88"/>
        <v>20</v>
      </c>
      <c r="AT428" s="65">
        <f t="shared" ref="AT428:BE428" si="89">SUM(AT427,AT325)</f>
        <v>0</v>
      </c>
      <c r="AU428" s="65">
        <f t="shared" si="89"/>
        <v>0</v>
      </c>
      <c r="AV428" s="65"/>
      <c r="AW428" s="65">
        <f t="shared" si="89"/>
        <v>35</v>
      </c>
      <c r="AX428" s="65"/>
      <c r="AY428" s="65">
        <f t="shared" si="89"/>
        <v>21</v>
      </c>
      <c r="AZ428" s="65"/>
      <c r="BA428" s="65">
        <f t="shared" si="89"/>
        <v>21</v>
      </c>
      <c r="BB428" s="65"/>
      <c r="BC428" s="65">
        <f t="shared" si="89"/>
        <v>70</v>
      </c>
      <c r="BD428" s="65">
        <f t="shared" si="89"/>
        <v>0</v>
      </c>
      <c r="BE428" s="65">
        <f t="shared" si="89"/>
        <v>0</v>
      </c>
      <c r="BF428" s="69">
        <f t="shared" si="88"/>
        <v>622.20000000000005</v>
      </c>
    </row>
    <row r="429" spans="1:58" ht="13.5" thickTop="1" thickBot="1" x14ac:dyDescent="0.25">
      <c r="A429" s="67"/>
      <c r="B429" s="42" t="s">
        <v>19</v>
      </c>
      <c r="C429" s="29"/>
      <c r="D429" s="28"/>
      <c r="E429" s="28"/>
      <c r="F429" s="112">
        <f t="shared" ref="F429:I429" si="90">SUM(F428,F223)</f>
        <v>40</v>
      </c>
      <c r="G429" s="112">
        <f t="shared" si="90"/>
        <v>4</v>
      </c>
      <c r="H429" s="112">
        <f t="shared" si="90"/>
        <v>4</v>
      </c>
      <c r="I429" s="112">
        <f t="shared" si="90"/>
        <v>4</v>
      </c>
      <c r="J429" s="111">
        <f>SUM(J428,J223)</f>
        <v>480</v>
      </c>
      <c r="K429" s="110">
        <f t="shared" ref="K429:AS429" si="91">SUM(K428,K223)</f>
        <v>40</v>
      </c>
      <c r="L429" s="110">
        <f t="shared" si="91"/>
        <v>40</v>
      </c>
      <c r="M429" s="110">
        <f t="shared" si="91"/>
        <v>40</v>
      </c>
      <c r="N429" s="110">
        <f t="shared" si="91"/>
        <v>40</v>
      </c>
      <c r="O429" s="110">
        <f t="shared" si="91"/>
        <v>40</v>
      </c>
      <c r="P429" s="110" t="str">
        <f>((SUBTOTAL(109,P$20:P$119))+(SUBTOTAL(109,P$122:P$221))+(SUBTOTAL(109,P$225:P$324))+(SUBTOTAL(109,P$327:P$426)))&amp;"т"</f>
        <v>10т</v>
      </c>
      <c r="Q429" s="110"/>
      <c r="R429" s="110">
        <f t="shared" si="91"/>
        <v>4</v>
      </c>
      <c r="S429" s="110">
        <f t="shared" si="91"/>
        <v>4</v>
      </c>
      <c r="T429" s="110">
        <f t="shared" si="91"/>
        <v>4</v>
      </c>
      <c r="U429" s="110">
        <f t="shared" si="91"/>
        <v>4</v>
      </c>
      <c r="V429" s="110">
        <f t="shared" si="91"/>
        <v>4</v>
      </c>
      <c r="W429" s="110">
        <f t="shared" si="91"/>
        <v>4</v>
      </c>
      <c r="X429" s="110">
        <f t="shared" si="91"/>
        <v>6</v>
      </c>
      <c r="Y429" s="109">
        <f t="shared" si="91"/>
        <v>0</v>
      </c>
      <c r="Z429" s="111">
        <f t="shared" si="91"/>
        <v>40</v>
      </c>
      <c r="AA429" s="110">
        <f t="shared" si="91"/>
        <v>40</v>
      </c>
      <c r="AB429" s="110">
        <f t="shared" si="91"/>
        <v>40</v>
      </c>
      <c r="AC429" s="110">
        <f t="shared" si="91"/>
        <v>40</v>
      </c>
      <c r="AD429" s="110">
        <f t="shared" si="91"/>
        <v>44</v>
      </c>
      <c r="AE429" s="110">
        <f t="shared" si="91"/>
        <v>0</v>
      </c>
      <c r="AF429" s="110"/>
      <c r="AG429" s="110"/>
      <c r="AH429" s="110"/>
      <c r="AI429" s="110">
        <f t="shared" si="91"/>
        <v>15</v>
      </c>
      <c r="AJ429" s="110">
        <f t="shared" si="91"/>
        <v>120</v>
      </c>
      <c r="AK429" s="110">
        <f t="shared" si="91"/>
        <v>0</v>
      </c>
      <c r="AL429" s="110">
        <f t="shared" si="91"/>
        <v>80</v>
      </c>
      <c r="AM429" s="110">
        <f t="shared" si="91"/>
        <v>0</v>
      </c>
      <c r="AN429" s="110">
        <f t="shared" si="91"/>
        <v>8</v>
      </c>
      <c r="AO429" s="110">
        <f t="shared" si="91"/>
        <v>8</v>
      </c>
      <c r="AP429" s="110">
        <f t="shared" si="91"/>
        <v>12</v>
      </c>
      <c r="AQ429" s="110">
        <f t="shared" si="91"/>
        <v>0</v>
      </c>
      <c r="AR429" s="110">
        <f t="shared" si="91"/>
        <v>540</v>
      </c>
      <c r="AS429" s="110">
        <f t="shared" si="91"/>
        <v>40</v>
      </c>
      <c r="AT429" s="110">
        <f t="shared" ref="AT429:BE429" si="92">SUM(AT428,AT223)</f>
        <v>0</v>
      </c>
      <c r="AU429" s="110">
        <f t="shared" si="92"/>
        <v>0</v>
      </c>
      <c r="AV429" s="110"/>
      <c r="AW429" s="110">
        <f t="shared" si="92"/>
        <v>50</v>
      </c>
      <c r="AX429" s="110"/>
      <c r="AY429" s="110">
        <f t="shared" si="92"/>
        <v>30</v>
      </c>
      <c r="AZ429" s="110"/>
      <c r="BA429" s="110">
        <f t="shared" si="92"/>
        <v>30</v>
      </c>
      <c r="BB429" s="110"/>
      <c r="BC429" s="110">
        <f t="shared" si="92"/>
        <v>100</v>
      </c>
      <c r="BD429" s="110">
        <f t="shared" si="92"/>
        <v>0</v>
      </c>
      <c r="BE429" s="110">
        <f t="shared" si="92"/>
        <v>0</v>
      </c>
      <c r="BF429" s="109">
        <f>MROUND(SUM(BF428,BF223),1)</f>
        <v>1237</v>
      </c>
    </row>
    <row r="430" spans="1:58" ht="12.75" thickTop="1" x14ac:dyDescent="0.2"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</row>
    <row r="431" spans="1:58" x14ac:dyDescent="0.2"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</row>
    <row r="432" spans="1:58" x14ac:dyDescent="0.2"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</row>
    <row r="433" spans="1:58" ht="12.75" x14ac:dyDescent="0.2">
      <c r="A433" s="153" t="s">
        <v>141</v>
      </c>
      <c r="B433" s="153"/>
      <c r="C433" s="153"/>
      <c r="D433" s="153"/>
      <c r="E433" s="153"/>
      <c r="F433" s="153"/>
      <c r="G433" s="153"/>
      <c r="H433" s="153"/>
      <c r="I433" s="153"/>
      <c r="J433" s="153"/>
      <c r="K433" s="153"/>
      <c r="L433" s="153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153" t="s">
        <v>50</v>
      </c>
      <c r="Z433" s="153"/>
      <c r="AA433" s="153"/>
      <c r="AB433" s="153"/>
      <c r="AC433" s="153"/>
      <c r="AD433" s="153"/>
      <c r="AE433" s="153"/>
      <c r="AF433" s="153"/>
      <c r="AG433" s="153"/>
      <c r="AH433" s="153"/>
      <c r="AI433" s="153"/>
      <c r="AJ433" s="153"/>
      <c r="AK433" s="153"/>
      <c r="AL433" s="153"/>
      <c r="AM433" s="153"/>
      <c r="AN433" s="153"/>
      <c r="AO433" s="153"/>
      <c r="AP433" s="153"/>
      <c r="AQ433" s="153"/>
      <c r="AR433" s="153"/>
      <c r="AS433" s="153"/>
      <c r="AT433" s="153"/>
      <c r="AU433" s="153"/>
      <c r="AV433" s="153"/>
      <c r="AW433" s="153"/>
      <c r="AX433" s="153"/>
      <c r="AY433" s="153"/>
      <c r="AZ433" s="153"/>
      <c r="BA433" s="153"/>
      <c r="BB433" s="153"/>
      <c r="BC433" s="153"/>
      <c r="BD433" s="153"/>
      <c r="BE433" s="153"/>
      <c r="BF433" s="153"/>
    </row>
    <row r="434" spans="1:58" x14ac:dyDescent="0.2">
      <c r="A434" s="2"/>
      <c r="B434" s="2"/>
      <c r="C434" s="2" t="s">
        <v>8</v>
      </c>
      <c r="E434" s="2"/>
      <c r="F434" s="2"/>
      <c r="G434" s="40" t="s">
        <v>75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E434" s="2" t="s">
        <v>8</v>
      </c>
      <c r="AH434" s="2"/>
      <c r="AI434" s="40" t="s">
        <v>75</v>
      </c>
      <c r="AJ434" s="2"/>
      <c r="AM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6" spans="1:58" x14ac:dyDescent="0.2">
      <c r="C436" s="152" t="s">
        <v>53</v>
      </c>
      <c r="D436" s="152"/>
      <c r="E436" s="152"/>
      <c r="F436" s="152"/>
      <c r="G436" s="152"/>
      <c r="H436" s="152"/>
      <c r="I436" s="152"/>
      <c r="Y436" s="154" t="s">
        <v>53</v>
      </c>
      <c r="Z436" s="154"/>
      <c r="AA436" s="154"/>
      <c r="AB436" s="154"/>
      <c r="AC436" s="154"/>
      <c r="AD436" s="154"/>
      <c r="AE436" s="154"/>
      <c r="AF436" s="154"/>
      <c r="AG436" s="154"/>
      <c r="AH436" s="154"/>
      <c r="AI436" s="154"/>
      <c r="AJ436" s="154"/>
      <c r="AK436" s="154"/>
      <c r="AL436" s="154"/>
      <c r="AM436" s="154"/>
      <c r="AN436" s="154"/>
      <c r="AO436" s="154"/>
      <c r="AP436" s="154"/>
      <c r="AQ436" s="154"/>
      <c r="AR436" s="154"/>
      <c r="AS436" s="154"/>
      <c r="AT436" s="154"/>
      <c r="AU436" s="154"/>
      <c r="AV436" s="154"/>
      <c r="AW436" s="154"/>
      <c r="AX436" s="154"/>
      <c r="AY436" s="154"/>
      <c r="AZ436" s="154"/>
      <c r="BA436" s="154"/>
      <c r="BB436" s="154"/>
      <c r="BC436" s="154"/>
      <c r="BD436" s="154"/>
      <c r="BE436" s="154"/>
      <c r="BF436" s="154"/>
    </row>
    <row r="437" spans="1:58" ht="12.75" x14ac:dyDescent="0.2"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</row>
    <row r="438" spans="1:58" x14ac:dyDescent="0.2"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58" ht="12.75" x14ac:dyDescent="0.2">
      <c r="A439" s="153" t="s">
        <v>39</v>
      </c>
      <c r="B439" s="153"/>
      <c r="C439" s="153"/>
      <c r="D439" s="153"/>
      <c r="E439" s="153"/>
      <c r="F439" s="153"/>
      <c r="G439" s="153"/>
      <c r="H439" s="153"/>
      <c r="I439" s="153"/>
      <c r="J439" s="153"/>
      <c r="K439" s="153"/>
      <c r="L439" s="153"/>
    </row>
    <row r="440" spans="1:58" x14ac:dyDescent="0.2">
      <c r="A440" s="2"/>
      <c r="B440" s="2"/>
      <c r="C440" s="2" t="s">
        <v>8</v>
      </c>
      <c r="E440" s="2"/>
      <c r="F440" s="2"/>
      <c r="G440" s="40" t="s">
        <v>75</v>
      </c>
      <c r="H440" s="2"/>
      <c r="I440" s="2"/>
      <c r="J440" s="2"/>
      <c r="K440" s="2"/>
      <c r="L440" s="2"/>
    </row>
    <row r="442" spans="1:58" x14ac:dyDescent="0.2">
      <c r="C442" s="152" t="s">
        <v>53</v>
      </c>
      <c r="D442" s="152"/>
      <c r="E442" s="152"/>
      <c r="F442" s="152"/>
      <c r="G442" s="152"/>
      <c r="H442" s="152"/>
      <c r="I442" s="152"/>
    </row>
  </sheetData>
  <sheetProtection algorithmName="SHA-512" hashValue="62f/CZRZv+3NtFZPZk9NbjNny4Ds9xOJJKg3WdSHWq7PcqunT65bYlMCpeCLUvdBCnYNIGUfA+PMaqq28+wDRg==" saltValue="WrAIyKKIU2mwe/0Xr5bPJA==" spinCount="100000" sheet="1" formatCells="0" formatColumns="0" formatRows="0" insertRows="0" insertHyperlinks="0" autoFilter="0"/>
  <protectedRanges>
    <protectedRange sqref="AV20:AV119 AX20:AX119 AZ20:AZ119 BB20:BB119 AV122:AV221 AX122:AX221 AZ122:AZ221 BB122:BB221 AV225:AV324 AX225:AX324 AZ225:AZ324 BB225:BB324 AV327:AV426 AX327:AX426 AZ327:AZ426 BB327:BB426" name="Диапазон4"/>
    <protectedRange sqref="AF20:AH119 AF122:AH221 AF225:AH324 AF327:AH426" name="Диапазон3"/>
    <protectedRange sqref="B20:Y119 B122:Y221 B225:Y324 B327:Y426" name="Диапазон2"/>
    <protectedRange sqref="AB8 AD8 C10 C12" name="Диапазон1"/>
  </protectedRanges>
  <autoFilter ref="A18:BF429" xr:uid="{569922DA-BB75-49C6-8CCA-EF34CCD14C00}"/>
  <mergeCells count="72">
    <mergeCell ref="BB17:BC17"/>
    <mergeCell ref="AZ17:BA17"/>
    <mergeCell ref="AX17:AY17"/>
    <mergeCell ref="AV17:AW17"/>
    <mergeCell ref="C12:O12"/>
    <mergeCell ref="Z14:BF14"/>
    <mergeCell ref="J15:J17"/>
    <mergeCell ref="Z15:Z17"/>
    <mergeCell ref="AP15:AQ15"/>
    <mergeCell ref="BE15:BE17"/>
    <mergeCell ref="AH15:AM15"/>
    <mergeCell ref="AG15:AG17"/>
    <mergeCell ref="AH16:AH17"/>
    <mergeCell ref="Y15:Y17"/>
    <mergeCell ref="V15:V17"/>
    <mergeCell ref="W15:W17"/>
    <mergeCell ref="U8:Z8"/>
    <mergeCell ref="BE1:BF1"/>
    <mergeCell ref="A2:K2"/>
    <mergeCell ref="Z10:BF10"/>
    <mergeCell ref="A4:K4"/>
    <mergeCell ref="A6:K6"/>
    <mergeCell ref="T4:AF4"/>
    <mergeCell ref="C10:O10"/>
    <mergeCell ref="J5:K5"/>
    <mergeCell ref="C442:I442"/>
    <mergeCell ref="A433:L433"/>
    <mergeCell ref="Y433:BF433"/>
    <mergeCell ref="C436:I436"/>
    <mergeCell ref="Y436:BF436"/>
    <mergeCell ref="A439:L439"/>
    <mergeCell ref="A14:A17"/>
    <mergeCell ref="M15:M17"/>
    <mergeCell ref="H14:H17"/>
    <mergeCell ref="J14:Y14"/>
    <mergeCell ref="D14:D17"/>
    <mergeCell ref="F14:F17"/>
    <mergeCell ref="X15:X17"/>
    <mergeCell ref="I14:I17"/>
    <mergeCell ref="B14:B17"/>
    <mergeCell ref="K15:K17"/>
    <mergeCell ref="E14:E17"/>
    <mergeCell ref="S15:S17"/>
    <mergeCell ref="C14:C17"/>
    <mergeCell ref="R15:R17"/>
    <mergeCell ref="Q15:Q17"/>
    <mergeCell ref="O15:O17"/>
    <mergeCell ref="AD15:AD17"/>
    <mergeCell ref="AB15:AB17"/>
    <mergeCell ref="AC15:AC17"/>
    <mergeCell ref="U15:U17"/>
    <mergeCell ref="T15:T17"/>
    <mergeCell ref="N15:N17"/>
    <mergeCell ref="G14:G17"/>
    <mergeCell ref="L15:L17"/>
    <mergeCell ref="P15:P17"/>
    <mergeCell ref="AA15:AA17"/>
    <mergeCell ref="AE15:AE17"/>
    <mergeCell ref="AT16:AU16"/>
    <mergeCell ref="BF15:BF17"/>
    <mergeCell ref="AR15:AU15"/>
    <mergeCell ref="AR16:AS16"/>
    <mergeCell ref="AF15:AF17"/>
    <mergeCell ref="AP16:AP17"/>
    <mergeCell ref="AN15:AN17"/>
    <mergeCell ref="AJ16:AK16"/>
    <mergeCell ref="AL16:AM16"/>
    <mergeCell ref="AQ16:AQ17"/>
    <mergeCell ref="AO15:AO17"/>
    <mergeCell ref="BD15:BD17"/>
    <mergeCell ref="AV15:BC16"/>
    <mergeCell ref="AI16:AI17"/>
  </mergeCells>
  <phoneticPr fontId="1" type="noConversion"/>
  <conditionalFormatting sqref="Z20:Z119">
    <cfRule type="cellIs" dxfId="113" priority="167" operator="equal">
      <formula>0</formula>
    </cfRule>
  </conditionalFormatting>
  <conditionalFormatting sqref="AA20:AD119">
    <cfRule type="cellIs" dxfId="112" priority="166" operator="equal">
      <formula>0</formula>
    </cfRule>
  </conditionalFormatting>
  <conditionalFormatting sqref="AE20:AE119">
    <cfRule type="cellIs" dxfId="111" priority="164" operator="equal">
      <formula>0</formula>
    </cfRule>
  </conditionalFormatting>
  <conditionalFormatting sqref="BE20:BE119">
    <cfRule type="cellIs" dxfId="110" priority="147" operator="equal">
      <formula>0</formula>
    </cfRule>
  </conditionalFormatting>
  <conditionalFormatting sqref="R120:W120">
    <cfRule type="cellIs" dxfId="109" priority="144" operator="equal">
      <formula>0</formula>
    </cfRule>
  </conditionalFormatting>
  <conditionalFormatting sqref="U22:U119 X22:X119 U20:X21">
    <cfRule type="cellIs" dxfId="108" priority="142" stopIfTrue="1" operator="greaterThan">
      <formula>0</formula>
    </cfRule>
  </conditionalFormatting>
  <conditionalFormatting sqref="V22:V119">
    <cfRule type="cellIs" dxfId="107" priority="141" stopIfTrue="1" operator="greaterThan">
      <formula>0</formula>
    </cfRule>
  </conditionalFormatting>
  <conditionalFormatting sqref="W22:W119">
    <cfRule type="cellIs" dxfId="106" priority="140" stopIfTrue="1" operator="greaterThan">
      <formula>0</formula>
    </cfRule>
  </conditionalFormatting>
  <conditionalFormatting sqref="AI20:AI119">
    <cfRule type="cellIs" dxfId="105" priority="139" operator="equal">
      <formula>0</formula>
    </cfRule>
  </conditionalFormatting>
  <conditionalFormatting sqref="AL20:AM119">
    <cfRule type="cellIs" dxfId="104" priority="134" operator="equal">
      <formula>0</formula>
    </cfRule>
  </conditionalFormatting>
  <conditionalFormatting sqref="T20:T119">
    <cfRule type="cellIs" dxfId="103" priority="136" stopIfTrue="1" operator="greaterThan">
      <formula>0</formula>
    </cfRule>
  </conditionalFormatting>
  <conditionalFormatting sqref="AJ20:AK119">
    <cfRule type="cellIs" dxfId="102" priority="135" operator="equal">
      <formula>0</formula>
    </cfRule>
  </conditionalFormatting>
  <conditionalFormatting sqref="AN20:AN119">
    <cfRule type="cellIs" dxfId="101" priority="133" operator="equal">
      <formula>0</formula>
    </cfRule>
  </conditionalFormatting>
  <conditionalFormatting sqref="AO20:AO119">
    <cfRule type="cellIs" dxfId="100" priority="132" operator="equal">
      <formula>0</formula>
    </cfRule>
  </conditionalFormatting>
  <conditionalFormatting sqref="AP20:AP119">
    <cfRule type="cellIs" dxfId="99" priority="131" operator="equal">
      <formula>0</formula>
    </cfRule>
  </conditionalFormatting>
  <conditionalFormatting sqref="AQ20:AQ119">
    <cfRule type="cellIs" dxfId="98" priority="130" operator="equal">
      <formula>0</formula>
    </cfRule>
  </conditionalFormatting>
  <conditionalFormatting sqref="S20:S119">
    <cfRule type="cellIs" dxfId="97" priority="129" stopIfTrue="1" operator="greaterThan">
      <formula>0</formula>
    </cfRule>
  </conditionalFormatting>
  <conditionalFormatting sqref="R20:R119">
    <cfRule type="cellIs" dxfId="96" priority="128" stopIfTrue="1" operator="greaterThan">
      <formula>0</formula>
    </cfRule>
  </conditionalFormatting>
  <conditionalFormatting sqref="AR21:AU119 AR20:BD20">
    <cfRule type="cellIs" dxfId="95" priority="127" operator="equal">
      <formula>0</formula>
    </cfRule>
  </conditionalFormatting>
  <conditionalFormatting sqref="P20:P119">
    <cfRule type="cellIs" dxfId="94" priority="126" stopIfTrue="1" operator="notEqual">
      <formula>0</formula>
    </cfRule>
  </conditionalFormatting>
  <conditionalFormatting sqref="R222:W222">
    <cfRule type="cellIs" dxfId="93" priority="125" operator="equal">
      <formula>0</formula>
    </cfRule>
  </conditionalFormatting>
  <conditionalFormatting sqref="D20:D119">
    <cfRule type="cellIs" dxfId="92" priority="124" stopIfTrue="1" operator="greaterThan">
      <formula>0</formula>
    </cfRule>
  </conditionalFormatting>
  <conditionalFormatting sqref="Z225:Z324">
    <cfRule type="cellIs" dxfId="91" priority="105" operator="equal">
      <formula>0</formula>
    </cfRule>
  </conditionalFormatting>
  <conditionalFormatting sqref="AA225:AD324">
    <cfRule type="cellIs" dxfId="90" priority="104" operator="equal">
      <formula>0</formula>
    </cfRule>
  </conditionalFormatting>
  <conditionalFormatting sqref="BE225:BE324">
    <cfRule type="cellIs" dxfId="89" priority="102" operator="equal">
      <formula>0</formula>
    </cfRule>
  </conditionalFormatting>
  <conditionalFormatting sqref="U225:X324">
    <cfRule type="cellIs" dxfId="88" priority="101" stopIfTrue="1" operator="greaterThan">
      <formula>0</formula>
    </cfRule>
  </conditionalFormatting>
  <conditionalFormatting sqref="AI225:AI324">
    <cfRule type="cellIs" dxfId="87" priority="100" operator="equal">
      <formula>0</formula>
    </cfRule>
  </conditionalFormatting>
  <conditionalFormatting sqref="AL225:AM324">
    <cfRule type="cellIs" dxfId="86" priority="97" operator="equal">
      <formula>0</formula>
    </cfRule>
  </conditionalFormatting>
  <conditionalFormatting sqref="T225:T324">
    <cfRule type="cellIs" dxfId="85" priority="99" stopIfTrue="1" operator="greaterThan">
      <formula>0</formula>
    </cfRule>
  </conditionalFormatting>
  <conditionalFormatting sqref="AJ225:AK324">
    <cfRule type="cellIs" dxfId="84" priority="98" operator="equal">
      <formula>0</formula>
    </cfRule>
  </conditionalFormatting>
  <conditionalFormatting sqref="AN225:AN324">
    <cfRule type="cellIs" dxfId="83" priority="96" operator="equal">
      <formula>0</formula>
    </cfRule>
  </conditionalFormatting>
  <conditionalFormatting sqref="AO225:AO324">
    <cfRule type="cellIs" dxfId="82" priority="95" operator="equal">
      <formula>0</formula>
    </cfRule>
  </conditionalFormatting>
  <conditionalFormatting sqref="AP225:AP324">
    <cfRule type="cellIs" dxfId="81" priority="94" operator="equal">
      <formula>0</formula>
    </cfRule>
  </conditionalFormatting>
  <conditionalFormatting sqref="AQ225:AQ324">
    <cfRule type="cellIs" dxfId="80" priority="93" operator="equal">
      <formula>0</formula>
    </cfRule>
  </conditionalFormatting>
  <conditionalFormatting sqref="S225:S324">
    <cfRule type="cellIs" dxfId="79" priority="92" stopIfTrue="1" operator="greaterThan">
      <formula>0</formula>
    </cfRule>
  </conditionalFormatting>
  <conditionalFormatting sqref="R225:R324">
    <cfRule type="cellIs" dxfId="78" priority="91" stopIfTrue="1" operator="greaterThan">
      <formula>0</formula>
    </cfRule>
  </conditionalFormatting>
  <conditionalFormatting sqref="AU225:AU324">
    <cfRule type="cellIs" dxfId="77" priority="90" operator="equal">
      <formula>0</formula>
    </cfRule>
  </conditionalFormatting>
  <conditionalFormatting sqref="P225:P324">
    <cfRule type="cellIs" dxfId="76" priority="89" stopIfTrue="1" operator="notEqual">
      <formula>0</formula>
    </cfRule>
  </conditionalFormatting>
  <conditionalFormatting sqref="D225:D324">
    <cfRule type="cellIs" dxfId="75" priority="88" stopIfTrue="1" operator="greaterThan">
      <formula>0</formula>
    </cfRule>
  </conditionalFormatting>
  <conditionalFormatting sqref="Z327:Z426">
    <cfRule type="cellIs" dxfId="74" priority="87" operator="equal">
      <formula>0</formula>
    </cfRule>
  </conditionalFormatting>
  <conditionalFormatting sqref="AA327:AD426">
    <cfRule type="cellIs" dxfId="73" priority="86" operator="equal">
      <formula>0</formula>
    </cfRule>
  </conditionalFormatting>
  <conditionalFormatting sqref="BE327:BE426">
    <cfRule type="cellIs" dxfId="72" priority="84" operator="equal">
      <formula>0</formula>
    </cfRule>
  </conditionalFormatting>
  <conditionalFormatting sqref="U327:X426">
    <cfRule type="cellIs" dxfId="71" priority="83" stopIfTrue="1" operator="greaterThan">
      <formula>0</formula>
    </cfRule>
  </conditionalFormatting>
  <conditionalFormatting sqref="AI327:AI426">
    <cfRule type="cellIs" dxfId="70" priority="82" operator="equal">
      <formula>0</formula>
    </cfRule>
  </conditionalFormatting>
  <conditionalFormatting sqref="AL327:AM426">
    <cfRule type="cellIs" dxfId="69" priority="79" operator="equal">
      <formula>0</formula>
    </cfRule>
  </conditionalFormatting>
  <conditionalFormatting sqref="T327:T426">
    <cfRule type="cellIs" dxfId="68" priority="81" stopIfTrue="1" operator="greaterThan">
      <formula>0</formula>
    </cfRule>
  </conditionalFormatting>
  <conditionalFormatting sqref="AJ327:AK426">
    <cfRule type="cellIs" dxfId="67" priority="80" operator="equal">
      <formula>0</formula>
    </cfRule>
  </conditionalFormatting>
  <conditionalFormatting sqref="AN327:AN426">
    <cfRule type="cellIs" dxfId="66" priority="78" operator="equal">
      <formula>0</formula>
    </cfRule>
  </conditionalFormatting>
  <conditionalFormatting sqref="AO327:AO426">
    <cfRule type="cellIs" dxfId="65" priority="77" operator="equal">
      <formula>0</formula>
    </cfRule>
  </conditionalFormatting>
  <conditionalFormatting sqref="AP327:AP426">
    <cfRule type="cellIs" dxfId="64" priority="76" operator="equal">
      <formula>0</formula>
    </cfRule>
  </conditionalFormatting>
  <conditionalFormatting sqref="AQ327:AQ426">
    <cfRule type="cellIs" dxfId="63" priority="75" operator="equal">
      <formula>0</formula>
    </cfRule>
  </conditionalFormatting>
  <conditionalFormatting sqref="S327:S426">
    <cfRule type="cellIs" dxfId="62" priority="74" stopIfTrue="1" operator="greaterThan">
      <formula>0</formula>
    </cfRule>
  </conditionalFormatting>
  <conditionalFormatting sqref="R327:R426">
    <cfRule type="cellIs" dxfId="61" priority="73" stopIfTrue="1" operator="greaterThan">
      <formula>0</formula>
    </cfRule>
  </conditionalFormatting>
  <conditionalFormatting sqref="AU327:AU426">
    <cfRule type="cellIs" dxfId="60" priority="72" operator="equal">
      <formula>0</formula>
    </cfRule>
  </conditionalFormatting>
  <conditionalFormatting sqref="P327:P426">
    <cfRule type="cellIs" dxfId="59" priority="71" stopIfTrue="1" operator="notEqual">
      <formula>0</formula>
    </cfRule>
  </conditionalFormatting>
  <conditionalFormatting sqref="D327:D426">
    <cfRule type="cellIs" dxfId="58" priority="70" stopIfTrue="1" operator="greaterThan">
      <formula>0</formula>
    </cfRule>
  </conditionalFormatting>
  <conditionalFormatting sqref="Z122:Z221">
    <cfRule type="cellIs" dxfId="57" priority="69" operator="equal">
      <formula>0</formula>
    </cfRule>
  </conditionalFormatting>
  <conditionalFormatting sqref="AA122:AD221">
    <cfRule type="cellIs" dxfId="56" priority="68" operator="equal">
      <formula>0</formula>
    </cfRule>
  </conditionalFormatting>
  <conditionalFormatting sqref="BE122:BE221">
    <cfRule type="cellIs" dxfId="55" priority="66" operator="equal">
      <formula>0</formula>
    </cfRule>
  </conditionalFormatting>
  <conditionalFormatting sqref="U122:X221">
    <cfRule type="cellIs" dxfId="54" priority="65" stopIfTrue="1" operator="greaterThan">
      <formula>0</formula>
    </cfRule>
  </conditionalFormatting>
  <conditionalFormatting sqref="AI122:AI221">
    <cfRule type="cellIs" dxfId="53" priority="64" operator="equal">
      <formula>0</formula>
    </cfRule>
  </conditionalFormatting>
  <conditionalFormatting sqref="AL122:AM221">
    <cfRule type="cellIs" dxfId="52" priority="61" operator="equal">
      <formula>0</formula>
    </cfRule>
  </conditionalFormatting>
  <conditionalFormatting sqref="T122:T221">
    <cfRule type="cellIs" dxfId="51" priority="63" stopIfTrue="1" operator="greaterThan">
      <formula>0</formula>
    </cfRule>
  </conditionalFormatting>
  <conditionalFormatting sqref="AJ122:AK221">
    <cfRule type="cellIs" dxfId="50" priority="62" operator="equal">
      <formula>0</formula>
    </cfRule>
  </conditionalFormatting>
  <conditionalFormatting sqref="AN122:AN221">
    <cfRule type="cellIs" dxfId="49" priority="60" operator="equal">
      <formula>0</formula>
    </cfRule>
  </conditionalFormatting>
  <conditionalFormatting sqref="AO122:AO221">
    <cfRule type="cellIs" dxfId="48" priority="59" operator="equal">
      <formula>0</formula>
    </cfRule>
  </conditionalFormatting>
  <conditionalFormatting sqref="AP122:AP221">
    <cfRule type="cellIs" dxfId="47" priority="58" operator="equal">
      <formula>0</formula>
    </cfRule>
  </conditionalFormatting>
  <conditionalFormatting sqref="AQ122:AQ221">
    <cfRule type="cellIs" dxfId="46" priority="57" operator="equal">
      <formula>0</formula>
    </cfRule>
  </conditionalFormatting>
  <conditionalFormatting sqref="S122:S221">
    <cfRule type="cellIs" dxfId="45" priority="56" stopIfTrue="1" operator="greaterThan">
      <formula>0</formula>
    </cfRule>
  </conditionalFormatting>
  <conditionalFormatting sqref="R122:R221">
    <cfRule type="cellIs" dxfId="44" priority="55" stopIfTrue="1" operator="greaterThan">
      <formula>0</formula>
    </cfRule>
  </conditionalFormatting>
  <conditionalFormatting sqref="AU122:AU221">
    <cfRule type="cellIs" dxfId="43" priority="54" operator="equal">
      <formula>0</formula>
    </cfRule>
  </conditionalFormatting>
  <conditionalFormatting sqref="P122:P221">
    <cfRule type="cellIs" dxfId="42" priority="53" stopIfTrue="1" operator="notEqual">
      <formula>0</formula>
    </cfRule>
  </conditionalFormatting>
  <conditionalFormatting sqref="D122:D221">
    <cfRule type="cellIs" dxfId="41" priority="52" stopIfTrue="1" operator="greaterThan">
      <formula>0</formula>
    </cfRule>
  </conditionalFormatting>
  <conditionalFormatting sqref="R325:W325">
    <cfRule type="cellIs" dxfId="40" priority="51" operator="equal">
      <formula>0</formula>
    </cfRule>
  </conditionalFormatting>
  <conditionalFormatting sqref="R427:W427">
    <cfRule type="cellIs" dxfId="39" priority="50" operator="equal">
      <formula>0</formula>
    </cfRule>
  </conditionalFormatting>
  <conditionalFormatting sqref="AR122:AT221">
    <cfRule type="cellIs" dxfId="38" priority="49" operator="equal">
      <formula>0</formula>
    </cfRule>
  </conditionalFormatting>
  <conditionalFormatting sqref="AR225:AT324">
    <cfRule type="cellIs" dxfId="37" priority="48" operator="equal">
      <formula>0</formula>
    </cfRule>
  </conditionalFormatting>
  <conditionalFormatting sqref="AR327:AT426">
    <cfRule type="cellIs" dxfId="36" priority="47" operator="equal">
      <formula>0</formula>
    </cfRule>
  </conditionalFormatting>
  <conditionalFormatting sqref="AW20">
    <cfRule type="expression" dxfId="35" priority="45">
      <formula>$AV20="+"</formula>
    </cfRule>
  </conditionalFormatting>
  <conditionalFormatting sqref="AY20">
    <cfRule type="expression" dxfId="34" priority="44">
      <formula>$AX20="+"</formula>
    </cfRule>
  </conditionalFormatting>
  <conditionalFormatting sqref="BA20">
    <cfRule type="expression" dxfId="33" priority="43">
      <formula>$AZ20="+"</formula>
    </cfRule>
  </conditionalFormatting>
  <conditionalFormatting sqref="BC20">
    <cfRule type="expression" dxfId="32" priority="42">
      <formula>$BB20="+"</formula>
    </cfRule>
  </conditionalFormatting>
  <conditionalFormatting sqref="AV20">
    <cfRule type="cellIs" dxfId="31" priority="41" operator="equal">
      <formula>"+"</formula>
    </cfRule>
  </conditionalFormatting>
  <conditionalFormatting sqref="AX20">
    <cfRule type="cellIs" dxfId="30" priority="40" operator="equal">
      <formula>"+"</formula>
    </cfRule>
  </conditionalFormatting>
  <conditionalFormatting sqref="AZ20">
    <cfRule type="cellIs" dxfId="29" priority="39" operator="equal">
      <formula>"+"</formula>
    </cfRule>
  </conditionalFormatting>
  <conditionalFormatting sqref="BB20">
    <cfRule type="cellIs" dxfId="28" priority="38" operator="equal">
      <formula>"+"</formula>
    </cfRule>
  </conditionalFormatting>
  <conditionalFormatting sqref="AX20">
    <cfRule type="cellIs" dxfId="27" priority="28" operator="equal">
      <formula>"+"</formula>
    </cfRule>
  </conditionalFormatting>
  <conditionalFormatting sqref="AZ20">
    <cfRule type="cellIs" dxfId="26" priority="27" operator="equal">
      <formula>"+"</formula>
    </cfRule>
  </conditionalFormatting>
  <conditionalFormatting sqref="BB20">
    <cfRule type="cellIs" dxfId="25" priority="26" operator="equal">
      <formula>"+"</formula>
    </cfRule>
  </conditionalFormatting>
  <conditionalFormatting sqref="AE327:AE426 AE225:AE324 AE122:AE221">
    <cfRule type="cellIs" dxfId="24" priority="25" operator="equal">
      <formula>0</formula>
    </cfRule>
  </conditionalFormatting>
  <conditionalFormatting sqref="AV21:BC119">
    <cfRule type="cellIs" dxfId="23" priority="24" operator="equal">
      <formula>0</formula>
    </cfRule>
  </conditionalFormatting>
  <conditionalFormatting sqref="AW21:AW119">
    <cfRule type="expression" dxfId="22" priority="23">
      <formula>$AV21="+"</formula>
    </cfRule>
  </conditionalFormatting>
  <conditionalFormatting sqref="AY21:AY119">
    <cfRule type="expression" dxfId="21" priority="22">
      <formula>$AX21="+"</formula>
    </cfRule>
  </conditionalFormatting>
  <conditionalFormatting sqref="BA21:BA119">
    <cfRule type="expression" dxfId="20" priority="21">
      <formula>$AZ21="+"</formula>
    </cfRule>
  </conditionalFormatting>
  <conditionalFormatting sqref="BC21:BC119">
    <cfRule type="expression" dxfId="19" priority="20">
      <formula>$BB21="+"</formula>
    </cfRule>
  </conditionalFormatting>
  <conditionalFormatting sqref="AV21:AV119">
    <cfRule type="cellIs" dxfId="18" priority="19" operator="equal">
      <formula>"+"</formula>
    </cfRule>
  </conditionalFormatting>
  <conditionalFormatting sqref="AX21:AX119">
    <cfRule type="cellIs" dxfId="17" priority="18" operator="equal">
      <formula>"+"</formula>
    </cfRule>
  </conditionalFormatting>
  <conditionalFormatting sqref="AZ21:AZ119">
    <cfRule type="cellIs" dxfId="16" priority="17" operator="equal">
      <formula>"+"</formula>
    </cfRule>
  </conditionalFormatting>
  <conditionalFormatting sqref="BB21:BB119">
    <cfRule type="cellIs" dxfId="15" priority="16" operator="equal">
      <formula>"+"</formula>
    </cfRule>
  </conditionalFormatting>
  <conditionalFormatting sqref="AX21:AX119">
    <cfRule type="cellIs" dxfId="14" priority="15" operator="equal">
      <formula>"+"</formula>
    </cfRule>
  </conditionalFormatting>
  <conditionalFormatting sqref="AZ21:AZ119">
    <cfRule type="cellIs" dxfId="13" priority="14" operator="equal">
      <formula>"+"</formula>
    </cfRule>
  </conditionalFormatting>
  <conditionalFormatting sqref="BB21:BB119">
    <cfRule type="cellIs" dxfId="12" priority="13" operator="equal">
      <formula>"+"</formula>
    </cfRule>
  </conditionalFormatting>
  <conditionalFormatting sqref="AV327:BC426 AV225:BC324 AV122:BC221">
    <cfRule type="cellIs" dxfId="11" priority="12" operator="equal">
      <formula>0</formula>
    </cfRule>
  </conditionalFormatting>
  <conditionalFormatting sqref="AW327:AW426 AW225:AW324 AW122:AW221">
    <cfRule type="expression" dxfId="10" priority="11">
      <formula>$AV122="+"</formula>
    </cfRule>
  </conditionalFormatting>
  <conditionalFormatting sqref="AY327:AY426 AY225:AY324 AY122:AY221">
    <cfRule type="expression" dxfId="9" priority="10">
      <formula>$AX122="+"</formula>
    </cfRule>
  </conditionalFormatting>
  <conditionalFormatting sqref="BA327:BA426 BA225:BA324 BA122:BA221">
    <cfRule type="expression" dxfId="8" priority="9">
      <formula>$AZ122="+"</formula>
    </cfRule>
  </conditionalFormatting>
  <conditionalFormatting sqref="BC327:BC426 BC225:BC324 BC122:BC221">
    <cfRule type="expression" dxfId="7" priority="8">
      <formula>$BB122="+"</formula>
    </cfRule>
  </conditionalFormatting>
  <conditionalFormatting sqref="AV327:AV426 AV225:AV324 AV122:AV221">
    <cfRule type="cellIs" dxfId="6" priority="7" operator="equal">
      <formula>"+"</formula>
    </cfRule>
  </conditionalFormatting>
  <conditionalFormatting sqref="AX327:AX426 AX225:AX324 AX122:AX221">
    <cfRule type="cellIs" dxfId="5" priority="6" operator="equal">
      <formula>"+"</formula>
    </cfRule>
  </conditionalFormatting>
  <conditionalFormatting sqref="AZ327:AZ426 AZ225:AZ324 AZ122:AZ221">
    <cfRule type="cellIs" dxfId="4" priority="5" operator="equal">
      <formula>"+"</formula>
    </cfRule>
  </conditionalFormatting>
  <conditionalFormatting sqref="BB327:BB426 BB225:BB324 BB122:BB221">
    <cfRule type="cellIs" dxfId="3" priority="4" operator="equal">
      <formula>"+"</formula>
    </cfRule>
  </conditionalFormatting>
  <conditionalFormatting sqref="AX327:AX426 AX225:AX324 AX122:AX221">
    <cfRule type="cellIs" dxfId="2" priority="3" operator="equal">
      <formula>"+"</formula>
    </cfRule>
  </conditionalFormatting>
  <conditionalFormatting sqref="AZ327:AZ426 AZ225:AZ324 AZ122:AZ221">
    <cfRule type="cellIs" dxfId="1" priority="2" operator="equal">
      <formula>"+"</formula>
    </cfRule>
  </conditionalFormatting>
  <conditionalFormatting sqref="BB327:BB426 BB225:BB324 BB122:BB221">
    <cfRule type="cellIs" dxfId="0" priority="1" operator="equal">
      <formula>"+"</formula>
    </cfRule>
  </conditionalFormatting>
  <dataValidations count="8">
    <dataValidation type="list" allowBlank="1" showInputMessage="1" showErrorMessage="1" sqref="V20:W119 V327:W426 V225:W324 V122:W221" xr:uid="{00000000-0002-0000-0000-000000000000}">
      <formula1>"фах,заг"</formula1>
    </dataValidation>
    <dataValidation type="list" allowBlank="1" showInputMessage="1" showErrorMessage="1" sqref="U20:U119 U327:U426 U225:U324 U122:U221" xr:uid="{00000000-0002-0000-0000-000001000000}">
      <formula1>"е.п.,е.у."</formula1>
    </dataValidation>
    <dataValidation type="list" allowBlank="1" showInputMessage="1" showErrorMessage="1" sqref="T20:T119 T327:T426 T225:T324 T122:T221" xr:uid="{00000000-0002-0000-0000-000002000000}">
      <formula1>"з.,д.з."</formula1>
    </dataValidation>
    <dataValidation type="list" allowBlank="1" showInputMessage="1" showErrorMessage="1" sqref="S20:S119 S327:S426 S225:S324 S122:S221" xr:uid="{00000000-0002-0000-0000-000003000000}">
      <formula1>"аб,ам"</formula1>
    </dataValidation>
    <dataValidation type="list" allowBlank="1" showInputMessage="1" showErrorMessage="1" sqref="R20:R119 R327:R426 R225:R324 R122:R221" xr:uid="{00000000-0002-0000-0000-000004000000}">
      <formula1>"дп/др.(б),дп/др.(м)"</formula1>
    </dataValidation>
    <dataValidation type="list" allowBlank="1" showInputMessage="1" showErrorMessage="1" sqref="X20:X119 X327:X426 X225:X324 X122:X221" xr:uid="{00000000-0002-0000-0000-000005000000}">
      <formula1>"1,2,3,4,5,6,7,8,9,10"</formula1>
    </dataValidation>
    <dataValidation type="list" allowBlank="1" showInputMessage="1" showErrorMessage="1" sqref="D122:D221 D327:D426 D225:D324 D20:D119" xr:uid="{00000000-0002-0000-0000-000006000000}">
      <formula1>"1,2,3,4,1м,2м"</formula1>
    </dataValidation>
    <dataValidation type="list" allowBlank="1" showInputMessage="1" showErrorMessage="1" sqref="AV20:AV119 AX20:AX119 AZ20:AZ119 BB20:BB119 AV122:AV221 AX122:AX221 AZ122:AZ221 BB122:BB221 AV225:AV324 AX225:AX324 AZ225:AZ324 BB225:BB324 AV327:AV426 AX327:AX426 AZ327:AZ426 BB327:BB426" xr:uid="{FA95ECB2-48B6-4E7F-8148-581600841D0A}">
      <formula1>" ,+"</formula1>
    </dataValidation>
  </dataValidations>
  <pageMargins left="0.39370078740157483" right="0.39370078740157483" top="0.39370078740157483" bottom="0.39370078740157483" header="0.51181102362204722" footer="0.51181102362204722"/>
  <pageSetup paperSize="9" scale="37" fitToHeight="5" orientation="landscape" r:id="rId1"/>
  <headerFooter alignWithMargins="0"/>
  <ignoredErrors>
    <ignoredError sqref="AB20:AB22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Факультет_кафедра!$C$2:$C$58</xm:f>
          </x14:formula1>
          <xm:sqref>C10</xm:sqref>
        </x14:dataValidation>
        <x14:dataValidation type="list" allowBlank="1" showInputMessage="1" showErrorMessage="1" xr:uid="{00000000-0002-0000-0000-000008000000}">
          <x14:formula1>
            <xm:f>Факультет_кафедра!$E$2:$E$14</xm:f>
          </x14:formula1>
          <xm:sqref>C12:O12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"/>
  <sheetViews>
    <sheetView zoomScale="115" zoomScaleNormal="115" workbookViewId="0">
      <selection activeCell="H15" sqref="H15"/>
    </sheetView>
  </sheetViews>
  <sheetFormatPr defaultRowHeight="12.75" x14ac:dyDescent="0.2"/>
  <cols>
    <col min="1" max="6" width="6.7109375" customWidth="1"/>
    <col min="7" max="8" width="7.7109375" customWidth="1"/>
    <col min="9" max="26" width="6.7109375" customWidth="1"/>
  </cols>
  <sheetData>
    <row r="1" spans="1:26" ht="36.75" customHeight="1" x14ac:dyDescent="0.2">
      <c r="A1" s="180" t="s">
        <v>22</v>
      </c>
      <c r="B1" s="183" t="s">
        <v>24</v>
      </c>
      <c r="C1" s="186" t="s">
        <v>23</v>
      </c>
      <c r="D1" s="186" t="s">
        <v>25</v>
      </c>
      <c r="E1" s="186" t="s">
        <v>61</v>
      </c>
      <c r="F1" s="186" t="s">
        <v>28</v>
      </c>
      <c r="G1" s="186" t="s">
        <v>40</v>
      </c>
      <c r="H1" s="186" t="s">
        <v>30</v>
      </c>
      <c r="I1" s="195" t="s">
        <v>56</v>
      </c>
      <c r="J1" s="196"/>
      <c r="K1" s="196"/>
      <c r="L1" s="196"/>
      <c r="M1" s="196"/>
      <c r="N1" s="197"/>
      <c r="O1" s="183" t="s">
        <v>37</v>
      </c>
      <c r="P1" s="186" t="s">
        <v>29</v>
      </c>
      <c r="Q1" s="195" t="s">
        <v>31</v>
      </c>
      <c r="R1" s="197"/>
      <c r="S1" s="200" t="s">
        <v>42</v>
      </c>
      <c r="T1" s="202"/>
      <c r="U1" s="202"/>
      <c r="V1" s="201"/>
      <c r="W1" s="189" t="s">
        <v>18</v>
      </c>
      <c r="X1" s="190"/>
      <c r="Y1" s="190"/>
      <c r="Z1" s="191"/>
    </row>
    <row r="2" spans="1:26" x14ac:dyDescent="0.2">
      <c r="A2" s="181"/>
      <c r="B2" s="184"/>
      <c r="C2" s="187"/>
      <c r="D2" s="187"/>
      <c r="E2" s="187"/>
      <c r="F2" s="187"/>
      <c r="G2" s="187"/>
      <c r="H2" s="187"/>
      <c r="I2" s="183" t="s">
        <v>57</v>
      </c>
      <c r="J2" s="186" t="s">
        <v>133</v>
      </c>
      <c r="K2" s="200" t="s">
        <v>12</v>
      </c>
      <c r="L2" s="201"/>
      <c r="M2" s="200" t="s">
        <v>10</v>
      </c>
      <c r="N2" s="201"/>
      <c r="O2" s="184"/>
      <c r="P2" s="187"/>
      <c r="Q2" s="203" t="s">
        <v>74</v>
      </c>
      <c r="R2" s="198" t="s">
        <v>1</v>
      </c>
      <c r="S2" s="200" t="s">
        <v>14</v>
      </c>
      <c r="T2" s="201"/>
      <c r="U2" s="200" t="s">
        <v>15</v>
      </c>
      <c r="V2" s="201"/>
      <c r="W2" s="192"/>
      <c r="X2" s="193"/>
      <c r="Y2" s="193"/>
      <c r="Z2" s="194"/>
    </row>
    <row r="3" spans="1:26" ht="189" customHeight="1" x14ac:dyDescent="0.2">
      <c r="A3" s="182"/>
      <c r="B3" s="185"/>
      <c r="C3" s="188"/>
      <c r="D3" s="188"/>
      <c r="E3" s="188"/>
      <c r="F3" s="188"/>
      <c r="G3" s="188"/>
      <c r="H3" s="188"/>
      <c r="I3" s="185"/>
      <c r="J3" s="188"/>
      <c r="K3" s="99" t="s">
        <v>16</v>
      </c>
      <c r="L3" s="99" t="s">
        <v>17</v>
      </c>
      <c r="M3" s="99" t="s">
        <v>16</v>
      </c>
      <c r="N3" s="100" t="s">
        <v>17</v>
      </c>
      <c r="O3" s="185"/>
      <c r="P3" s="188"/>
      <c r="Q3" s="204"/>
      <c r="R3" s="199"/>
      <c r="S3" s="101" t="s">
        <v>35</v>
      </c>
      <c r="T3" s="101" t="s">
        <v>62</v>
      </c>
      <c r="U3" s="101" t="s">
        <v>35</v>
      </c>
      <c r="V3" s="101" t="s">
        <v>62</v>
      </c>
      <c r="W3" s="102" t="s">
        <v>68</v>
      </c>
      <c r="X3" s="102" t="s">
        <v>69</v>
      </c>
      <c r="Y3" s="102" t="s">
        <v>70</v>
      </c>
      <c r="Z3" s="102" t="s">
        <v>71</v>
      </c>
    </row>
    <row r="4" spans="1:26" ht="15.75" x14ac:dyDescent="0.2">
      <c r="A4" s="72">
        <v>1</v>
      </c>
      <c r="B4" s="73">
        <v>1</v>
      </c>
      <c r="C4" s="73">
        <v>1</v>
      </c>
      <c r="D4" s="73">
        <v>1</v>
      </c>
      <c r="E4" s="73"/>
      <c r="F4" s="73">
        <v>2</v>
      </c>
      <c r="G4" s="73">
        <v>0.25</v>
      </c>
      <c r="H4" s="73">
        <v>0.25</v>
      </c>
      <c r="I4" s="73"/>
      <c r="J4" s="73">
        <v>0.25</v>
      </c>
      <c r="K4" s="73">
        <v>3</v>
      </c>
      <c r="L4" s="73">
        <v>3</v>
      </c>
      <c r="M4" s="73">
        <v>2</v>
      </c>
      <c r="N4" s="73">
        <v>2</v>
      </c>
      <c r="O4" s="73">
        <v>2</v>
      </c>
      <c r="P4" s="73">
        <v>2</v>
      </c>
      <c r="Q4" s="73">
        <v>3</v>
      </c>
      <c r="R4" s="73">
        <v>4</v>
      </c>
      <c r="S4" s="73">
        <f>(S6+S7+S8)</f>
        <v>12</v>
      </c>
      <c r="T4" s="73">
        <v>4</v>
      </c>
      <c r="U4" s="73">
        <f>(U6+U7+U8)</f>
        <v>30</v>
      </c>
      <c r="V4" s="73">
        <v>4</v>
      </c>
      <c r="W4" s="73">
        <v>3</v>
      </c>
      <c r="X4" s="73">
        <v>3</v>
      </c>
      <c r="Y4" s="73">
        <v>3</v>
      </c>
      <c r="Z4" s="73">
        <v>1</v>
      </c>
    </row>
    <row r="5" spans="1:26" x14ac:dyDescent="0.2">
      <c r="E5" s="70" t="s">
        <v>84</v>
      </c>
    </row>
    <row r="6" spans="1:26" ht="15.75" x14ac:dyDescent="0.2">
      <c r="D6" s="71" t="s">
        <v>76</v>
      </c>
      <c r="E6" s="75">
        <v>10</v>
      </c>
      <c r="R6" s="76" t="s">
        <v>81</v>
      </c>
      <c r="S6" s="74">
        <v>10</v>
      </c>
      <c r="T6" s="74"/>
      <c r="U6" s="74">
        <v>28</v>
      </c>
      <c r="V6" s="74"/>
    </row>
    <row r="7" spans="1:26" ht="15.75" x14ac:dyDescent="0.2">
      <c r="D7" s="71" t="s">
        <v>77</v>
      </c>
      <c r="E7" s="75">
        <v>20</v>
      </c>
      <c r="R7" s="76" t="s">
        <v>82</v>
      </c>
      <c r="S7" s="74">
        <v>1</v>
      </c>
      <c r="T7" s="74"/>
      <c r="U7" s="74">
        <v>1</v>
      </c>
      <c r="V7" s="74"/>
    </row>
    <row r="8" spans="1:26" x14ac:dyDescent="0.2">
      <c r="R8" s="76" t="s">
        <v>83</v>
      </c>
      <c r="S8" s="74">
        <v>1</v>
      </c>
      <c r="T8" s="74"/>
      <c r="U8" s="74">
        <v>1</v>
      </c>
      <c r="V8" s="74"/>
    </row>
    <row r="9" spans="1:26" x14ac:dyDescent="0.2">
      <c r="R9" s="76" t="s">
        <v>80</v>
      </c>
      <c r="S9" s="74">
        <v>0.5</v>
      </c>
      <c r="T9" s="74">
        <v>0.3</v>
      </c>
      <c r="U9" s="74">
        <v>0.5</v>
      </c>
      <c r="V9" s="74">
        <v>0.3</v>
      </c>
    </row>
    <row r="10" spans="1:26" ht="15.75" x14ac:dyDescent="0.2">
      <c r="R10" s="76" t="s">
        <v>78</v>
      </c>
      <c r="S10" s="73">
        <v>1</v>
      </c>
      <c r="T10" s="77"/>
      <c r="U10" s="73">
        <v>1</v>
      </c>
      <c r="V10" s="77"/>
    </row>
    <row r="11" spans="1:26" ht="15.75" x14ac:dyDescent="0.2">
      <c r="R11" s="76" t="s">
        <v>79</v>
      </c>
      <c r="S11" s="73">
        <v>2</v>
      </c>
      <c r="T11" s="77"/>
      <c r="U11" s="73">
        <v>2</v>
      </c>
      <c r="V11" s="77"/>
    </row>
  </sheetData>
  <sheetProtection algorithmName="SHA-512" hashValue="6Lg6yKJ+mnOC1CdfATUm+adq4x5lVxwGOdPy9L1c+/4cTJWxEJ8KcmNzHFYNIzcelGZTffu+ao5JHxImaCIzTg==" saltValue="YyM6px4PWbMi3cYGUCl4iw==" spinCount="100000" sheet="1" objects="1" scenarios="1"/>
  <protectedRanges>
    <protectedRange sqref="S10:S11 U10:U11" name="Диапазон2"/>
    <protectedRange sqref="A4:Z4" name="Диапазон1"/>
  </protectedRanges>
  <mergeCells count="22">
    <mergeCell ref="S1:V1"/>
    <mergeCell ref="I2:I3"/>
    <mergeCell ref="J2:J3"/>
    <mergeCell ref="K2:L2"/>
    <mergeCell ref="M2:N2"/>
    <mergeCell ref="Q2:Q3"/>
    <mergeCell ref="A1:A3"/>
    <mergeCell ref="B1:B3"/>
    <mergeCell ref="C1:C3"/>
    <mergeCell ref="W1:Z2"/>
    <mergeCell ref="D1:D3"/>
    <mergeCell ref="E1:E3"/>
    <mergeCell ref="F1:F3"/>
    <mergeCell ref="G1:G3"/>
    <mergeCell ref="H1:H3"/>
    <mergeCell ref="I1:N1"/>
    <mergeCell ref="R2:R3"/>
    <mergeCell ref="S2:T2"/>
    <mergeCell ref="U2:V2"/>
    <mergeCell ref="O1:O3"/>
    <mergeCell ref="P1:P3"/>
    <mergeCell ref="Q1:R1"/>
  </mergeCells>
  <phoneticPr fontId="1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1"/>
  <sheetViews>
    <sheetView view="pageBreakPreview" zoomScaleNormal="100" workbookViewId="0">
      <selection activeCell="D52" sqref="D52"/>
    </sheetView>
  </sheetViews>
  <sheetFormatPr defaultColWidth="7.42578125" defaultRowHeight="12.75" x14ac:dyDescent="0.2"/>
  <cols>
    <col min="1" max="1" width="6.140625" customWidth="1"/>
    <col min="2" max="2" width="7.42578125" style="79" customWidth="1"/>
    <col min="3" max="3" width="64.7109375" style="79" bestFit="1" customWidth="1"/>
    <col min="4" max="4" width="7.42578125" style="79"/>
    <col min="5" max="5" width="48.28515625" style="79" bestFit="1" customWidth="1"/>
    <col min="6" max="256" width="7.42578125" style="79"/>
    <col min="257" max="257" width="62.140625" style="79" bestFit="1" customWidth="1"/>
    <col min="258" max="512" width="7.42578125" style="79"/>
    <col min="513" max="513" width="62.140625" style="79" bestFit="1" customWidth="1"/>
    <col min="514" max="768" width="7.42578125" style="79"/>
    <col min="769" max="769" width="62.140625" style="79" bestFit="1" customWidth="1"/>
    <col min="770" max="1024" width="7.42578125" style="79"/>
    <col min="1025" max="1025" width="62.140625" style="79" bestFit="1" customWidth="1"/>
    <col min="1026" max="1280" width="7.42578125" style="79"/>
    <col min="1281" max="1281" width="62.140625" style="79" bestFit="1" customWidth="1"/>
    <col min="1282" max="1536" width="7.42578125" style="79"/>
    <col min="1537" max="1537" width="62.140625" style="79" bestFit="1" customWidth="1"/>
    <col min="1538" max="1792" width="7.42578125" style="79"/>
    <col min="1793" max="1793" width="62.140625" style="79" bestFit="1" customWidth="1"/>
    <col min="1794" max="2048" width="7.42578125" style="79"/>
    <col min="2049" max="2049" width="62.140625" style="79" bestFit="1" customWidth="1"/>
    <col min="2050" max="2304" width="7.42578125" style="79"/>
    <col min="2305" max="2305" width="62.140625" style="79" bestFit="1" customWidth="1"/>
    <col min="2306" max="2560" width="7.42578125" style="79"/>
    <col min="2561" max="2561" width="62.140625" style="79" bestFit="1" customWidth="1"/>
    <col min="2562" max="2816" width="7.42578125" style="79"/>
    <col min="2817" max="2817" width="62.140625" style="79" bestFit="1" customWidth="1"/>
    <col min="2818" max="3072" width="7.42578125" style="79"/>
    <col min="3073" max="3073" width="62.140625" style="79" bestFit="1" customWidth="1"/>
    <col min="3074" max="3328" width="7.42578125" style="79"/>
    <col min="3329" max="3329" width="62.140625" style="79" bestFit="1" customWidth="1"/>
    <col min="3330" max="3584" width="7.42578125" style="79"/>
    <col min="3585" max="3585" width="62.140625" style="79" bestFit="1" customWidth="1"/>
    <col min="3586" max="3840" width="7.42578125" style="79"/>
    <col min="3841" max="3841" width="62.140625" style="79" bestFit="1" customWidth="1"/>
    <col min="3842" max="4096" width="7.42578125" style="79"/>
    <col min="4097" max="4097" width="62.140625" style="79" bestFit="1" customWidth="1"/>
    <col min="4098" max="4352" width="7.42578125" style="79"/>
    <col min="4353" max="4353" width="62.140625" style="79" bestFit="1" customWidth="1"/>
    <col min="4354" max="4608" width="7.42578125" style="79"/>
    <col min="4609" max="4609" width="62.140625" style="79" bestFit="1" customWidth="1"/>
    <col min="4610" max="4864" width="7.42578125" style="79"/>
    <col min="4865" max="4865" width="62.140625" style="79" bestFit="1" customWidth="1"/>
    <col min="4866" max="5120" width="7.42578125" style="79"/>
    <col min="5121" max="5121" width="62.140625" style="79" bestFit="1" customWidth="1"/>
    <col min="5122" max="5376" width="7.42578125" style="79"/>
    <col min="5377" max="5377" width="62.140625" style="79" bestFit="1" customWidth="1"/>
    <col min="5378" max="5632" width="7.42578125" style="79"/>
    <col min="5633" max="5633" width="62.140625" style="79" bestFit="1" customWidth="1"/>
    <col min="5634" max="5888" width="7.42578125" style="79"/>
    <col min="5889" max="5889" width="62.140625" style="79" bestFit="1" customWidth="1"/>
    <col min="5890" max="6144" width="7.42578125" style="79"/>
    <col min="6145" max="6145" width="62.140625" style="79" bestFit="1" customWidth="1"/>
    <col min="6146" max="6400" width="7.42578125" style="79"/>
    <col min="6401" max="6401" width="62.140625" style="79" bestFit="1" customWidth="1"/>
    <col min="6402" max="6656" width="7.42578125" style="79"/>
    <col min="6657" max="6657" width="62.140625" style="79" bestFit="1" customWidth="1"/>
    <col min="6658" max="6912" width="7.42578125" style="79"/>
    <col min="6913" max="6913" width="62.140625" style="79" bestFit="1" customWidth="1"/>
    <col min="6914" max="7168" width="7.42578125" style="79"/>
    <col min="7169" max="7169" width="62.140625" style="79" bestFit="1" customWidth="1"/>
    <col min="7170" max="7424" width="7.42578125" style="79"/>
    <col min="7425" max="7425" width="62.140625" style="79" bestFit="1" customWidth="1"/>
    <col min="7426" max="7680" width="7.42578125" style="79"/>
    <col min="7681" max="7681" width="62.140625" style="79" bestFit="1" customWidth="1"/>
    <col min="7682" max="7936" width="7.42578125" style="79"/>
    <col min="7937" max="7937" width="62.140625" style="79" bestFit="1" customWidth="1"/>
    <col min="7938" max="8192" width="7.42578125" style="79"/>
    <col min="8193" max="8193" width="62.140625" style="79" bestFit="1" customWidth="1"/>
    <col min="8194" max="8448" width="7.42578125" style="79"/>
    <col min="8449" max="8449" width="62.140625" style="79" bestFit="1" customWidth="1"/>
    <col min="8450" max="8704" width="7.42578125" style="79"/>
    <col min="8705" max="8705" width="62.140625" style="79" bestFit="1" customWidth="1"/>
    <col min="8706" max="8960" width="7.42578125" style="79"/>
    <col min="8961" max="8961" width="62.140625" style="79" bestFit="1" customWidth="1"/>
    <col min="8962" max="9216" width="7.42578125" style="79"/>
    <col min="9217" max="9217" width="62.140625" style="79" bestFit="1" customWidth="1"/>
    <col min="9218" max="9472" width="7.42578125" style="79"/>
    <col min="9473" max="9473" width="62.140625" style="79" bestFit="1" customWidth="1"/>
    <col min="9474" max="9728" width="7.42578125" style="79"/>
    <col min="9729" max="9729" width="62.140625" style="79" bestFit="1" customWidth="1"/>
    <col min="9730" max="9984" width="7.42578125" style="79"/>
    <col min="9985" max="9985" width="62.140625" style="79" bestFit="1" customWidth="1"/>
    <col min="9986" max="10240" width="7.42578125" style="79"/>
    <col min="10241" max="10241" width="62.140625" style="79" bestFit="1" customWidth="1"/>
    <col min="10242" max="10496" width="7.42578125" style="79"/>
    <col min="10497" max="10497" width="62.140625" style="79" bestFit="1" customWidth="1"/>
    <col min="10498" max="10752" width="7.42578125" style="79"/>
    <col min="10753" max="10753" width="62.140625" style="79" bestFit="1" customWidth="1"/>
    <col min="10754" max="11008" width="7.42578125" style="79"/>
    <col min="11009" max="11009" width="62.140625" style="79" bestFit="1" customWidth="1"/>
    <col min="11010" max="11264" width="7.42578125" style="79"/>
    <col min="11265" max="11265" width="62.140625" style="79" bestFit="1" customWidth="1"/>
    <col min="11266" max="11520" width="7.42578125" style="79"/>
    <col min="11521" max="11521" width="62.140625" style="79" bestFit="1" customWidth="1"/>
    <col min="11522" max="11776" width="7.42578125" style="79"/>
    <col min="11777" max="11777" width="62.140625" style="79" bestFit="1" customWidth="1"/>
    <col min="11778" max="12032" width="7.42578125" style="79"/>
    <col min="12033" max="12033" width="62.140625" style="79" bestFit="1" customWidth="1"/>
    <col min="12034" max="12288" width="7.42578125" style="79"/>
    <col min="12289" max="12289" width="62.140625" style="79" bestFit="1" customWidth="1"/>
    <col min="12290" max="12544" width="7.42578125" style="79"/>
    <col min="12545" max="12545" width="62.140625" style="79" bestFit="1" customWidth="1"/>
    <col min="12546" max="12800" width="7.42578125" style="79"/>
    <col min="12801" max="12801" width="62.140625" style="79" bestFit="1" customWidth="1"/>
    <col min="12802" max="13056" width="7.42578125" style="79"/>
    <col min="13057" max="13057" width="62.140625" style="79" bestFit="1" customWidth="1"/>
    <col min="13058" max="13312" width="7.42578125" style="79"/>
    <col min="13313" max="13313" width="62.140625" style="79" bestFit="1" customWidth="1"/>
    <col min="13314" max="13568" width="7.42578125" style="79"/>
    <col min="13569" max="13569" width="62.140625" style="79" bestFit="1" customWidth="1"/>
    <col min="13570" max="13824" width="7.42578125" style="79"/>
    <col min="13825" max="13825" width="62.140625" style="79" bestFit="1" customWidth="1"/>
    <col min="13826" max="14080" width="7.42578125" style="79"/>
    <col min="14081" max="14081" width="62.140625" style="79" bestFit="1" customWidth="1"/>
    <col min="14082" max="14336" width="7.42578125" style="79"/>
    <col min="14337" max="14337" width="62.140625" style="79" bestFit="1" customWidth="1"/>
    <col min="14338" max="14592" width="7.42578125" style="79"/>
    <col min="14593" max="14593" width="62.140625" style="79" bestFit="1" customWidth="1"/>
    <col min="14594" max="14848" width="7.42578125" style="79"/>
    <col min="14849" max="14849" width="62.140625" style="79" bestFit="1" customWidth="1"/>
    <col min="14850" max="15104" width="7.42578125" style="79"/>
    <col min="15105" max="15105" width="62.140625" style="79" bestFit="1" customWidth="1"/>
    <col min="15106" max="15360" width="7.42578125" style="79"/>
    <col min="15361" max="15361" width="62.140625" style="79" bestFit="1" customWidth="1"/>
    <col min="15362" max="15616" width="7.42578125" style="79"/>
    <col min="15617" max="15617" width="62.140625" style="79" bestFit="1" customWidth="1"/>
    <col min="15618" max="15872" width="7.42578125" style="79"/>
    <col min="15873" max="15873" width="62.140625" style="79" bestFit="1" customWidth="1"/>
    <col min="15874" max="16128" width="7.42578125" style="79"/>
    <col min="16129" max="16129" width="62.140625" style="79" bestFit="1" customWidth="1"/>
    <col min="16130" max="16384" width="7.42578125" style="79"/>
  </cols>
  <sheetData>
    <row r="1" spans="1:5" ht="15" x14ac:dyDescent="0.2">
      <c r="A1" s="205"/>
      <c r="B1" s="94"/>
      <c r="C1" s="93" t="s">
        <v>128</v>
      </c>
    </row>
    <row r="2" spans="1:5" ht="12.75" customHeight="1" x14ac:dyDescent="0.2">
      <c r="A2" s="206" t="s">
        <v>162</v>
      </c>
      <c r="B2" s="80">
        <v>1</v>
      </c>
      <c r="C2" s="81" t="s">
        <v>142</v>
      </c>
      <c r="D2" s="79">
        <v>1</v>
      </c>
      <c r="E2" s="103" t="s">
        <v>136</v>
      </c>
    </row>
    <row r="3" spans="1:5" ht="15.75" customHeight="1" x14ac:dyDescent="0.2">
      <c r="A3" s="217" t="s">
        <v>163</v>
      </c>
      <c r="B3" s="80">
        <v>2</v>
      </c>
      <c r="C3" s="82" t="s">
        <v>87</v>
      </c>
      <c r="D3" s="79">
        <v>2</v>
      </c>
      <c r="E3" s="103" t="s">
        <v>137</v>
      </c>
    </row>
    <row r="4" spans="1:5" ht="12.75" customHeight="1" x14ac:dyDescent="0.2">
      <c r="A4" s="218"/>
      <c r="B4" s="80">
        <v>3</v>
      </c>
      <c r="C4" s="83" t="s">
        <v>143</v>
      </c>
      <c r="D4" s="79">
        <v>3</v>
      </c>
      <c r="E4" s="103" t="s">
        <v>138</v>
      </c>
    </row>
    <row r="5" spans="1:5" ht="12.75" customHeight="1" x14ac:dyDescent="0.2">
      <c r="A5" s="218"/>
      <c r="B5" s="80">
        <v>4</v>
      </c>
      <c r="C5" s="81" t="s">
        <v>88</v>
      </c>
      <c r="D5" s="79">
        <v>4</v>
      </c>
      <c r="E5" s="91" t="s">
        <v>97</v>
      </c>
    </row>
    <row r="6" spans="1:5" x14ac:dyDescent="0.2">
      <c r="A6" s="219"/>
      <c r="B6" s="80">
        <v>5</v>
      </c>
      <c r="C6" s="81" t="s">
        <v>89</v>
      </c>
      <c r="D6" s="79">
        <v>5</v>
      </c>
      <c r="E6" s="103" t="s">
        <v>139</v>
      </c>
    </row>
    <row r="7" spans="1:5" ht="12.75" customHeight="1" x14ac:dyDescent="0.2">
      <c r="A7" s="217" t="s">
        <v>164</v>
      </c>
      <c r="B7" s="80">
        <v>6</v>
      </c>
      <c r="C7" s="81" t="s">
        <v>90</v>
      </c>
      <c r="D7" s="79">
        <v>6</v>
      </c>
      <c r="E7" s="91" t="s">
        <v>106</v>
      </c>
    </row>
    <row r="8" spans="1:5" x14ac:dyDescent="0.2">
      <c r="A8" s="218"/>
      <c r="B8" s="80">
        <v>7</v>
      </c>
      <c r="C8" s="81" t="s">
        <v>91</v>
      </c>
      <c r="D8" s="79">
        <v>7</v>
      </c>
      <c r="E8" s="91" t="s">
        <v>110</v>
      </c>
    </row>
    <row r="9" spans="1:5" x14ac:dyDescent="0.2">
      <c r="A9" s="218"/>
      <c r="B9" s="80">
        <v>8</v>
      </c>
      <c r="C9" s="81" t="s">
        <v>92</v>
      </c>
      <c r="D9" s="79">
        <v>8</v>
      </c>
      <c r="E9" s="91" t="s">
        <v>157</v>
      </c>
    </row>
    <row r="10" spans="1:5" x14ac:dyDescent="0.2">
      <c r="A10" s="218"/>
      <c r="B10" s="80">
        <v>9</v>
      </c>
      <c r="C10" s="84" t="s">
        <v>93</v>
      </c>
      <c r="D10" s="79">
        <v>9</v>
      </c>
      <c r="E10" s="91" t="s">
        <v>115</v>
      </c>
    </row>
    <row r="11" spans="1:5" ht="12.75" customHeight="1" x14ac:dyDescent="0.2">
      <c r="A11" s="220" t="s">
        <v>165</v>
      </c>
      <c r="B11" s="80">
        <v>10</v>
      </c>
      <c r="C11" s="81" t="s">
        <v>94</v>
      </c>
      <c r="D11" s="79">
        <v>10</v>
      </c>
      <c r="E11" s="103" t="s">
        <v>140</v>
      </c>
    </row>
    <row r="12" spans="1:5" x14ac:dyDescent="0.2">
      <c r="A12" s="220"/>
      <c r="B12" s="80">
        <v>11</v>
      </c>
      <c r="C12" s="81" t="s">
        <v>95</v>
      </c>
      <c r="D12" s="79">
        <v>11</v>
      </c>
      <c r="E12" s="103" t="s">
        <v>134</v>
      </c>
    </row>
    <row r="13" spans="1:5" ht="12.75" customHeight="1" x14ac:dyDescent="0.2">
      <c r="A13" s="221"/>
      <c r="B13" s="80">
        <v>12</v>
      </c>
      <c r="C13" s="81" t="s">
        <v>96</v>
      </c>
      <c r="D13" s="79">
        <v>12</v>
      </c>
      <c r="E13" s="103" t="s">
        <v>135</v>
      </c>
    </row>
    <row r="14" spans="1:5" ht="12.75" customHeight="1" x14ac:dyDescent="0.2">
      <c r="A14" s="222" t="s">
        <v>166</v>
      </c>
      <c r="B14" s="80">
        <v>13</v>
      </c>
      <c r="C14" s="81" t="s">
        <v>98</v>
      </c>
      <c r="D14" s="79">
        <v>13</v>
      </c>
      <c r="E14" s="103"/>
    </row>
    <row r="15" spans="1:5" x14ac:dyDescent="0.2">
      <c r="A15" s="220"/>
      <c r="B15" s="80">
        <v>14</v>
      </c>
      <c r="C15" s="81" t="s">
        <v>99</v>
      </c>
    </row>
    <row r="16" spans="1:5" ht="12.75" customHeight="1" x14ac:dyDescent="0.2">
      <c r="A16" s="220"/>
      <c r="B16" s="80">
        <v>15</v>
      </c>
      <c r="C16" s="81" t="s">
        <v>100</v>
      </c>
    </row>
    <row r="17" spans="1:3" x14ac:dyDescent="0.2">
      <c r="A17" s="220"/>
      <c r="B17" s="80">
        <v>16</v>
      </c>
      <c r="C17" s="81" t="s">
        <v>101</v>
      </c>
    </row>
    <row r="18" spans="1:3" x14ac:dyDescent="0.2">
      <c r="A18" s="221"/>
      <c r="B18" s="80">
        <v>17</v>
      </c>
      <c r="C18" s="84" t="s">
        <v>102</v>
      </c>
    </row>
    <row r="19" spans="1:3" x14ac:dyDescent="0.2">
      <c r="A19" s="222" t="s">
        <v>167</v>
      </c>
      <c r="B19" s="80">
        <v>18</v>
      </c>
      <c r="C19" s="84" t="s">
        <v>144</v>
      </c>
    </row>
    <row r="20" spans="1:3" ht="12.75" customHeight="1" x14ac:dyDescent="0.2">
      <c r="A20" s="220"/>
      <c r="B20" s="80">
        <v>19</v>
      </c>
      <c r="C20" s="85" t="s">
        <v>103</v>
      </c>
    </row>
    <row r="21" spans="1:3" ht="12.75" customHeight="1" x14ac:dyDescent="0.2">
      <c r="A21" s="220"/>
      <c r="B21" s="80">
        <v>20</v>
      </c>
      <c r="C21" s="83" t="s">
        <v>104</v>
      </c>
    </row>
    <row r="22" spans="1:3" x14ac:dyDescent="0.2">
      <c r="A22" s="221"/>
      <c r="B22" s="80">
        <v>21</v>
      </c>
      <c r="C22" s="86" t="s">
        <v>105</v>
      </c>
    </row>
    <row r="23" spans="1:3" x14ac:dyDescent="0.2">
      <c r="A23" s="223" t="s">
        <v>168</v>
      </c>
      <c r="B23" s="80">
        <v>22</v>
      </c>
      <c r="C23" s="83" t="s">
        <v>107</v>
      </c>
    </row>
    <row r="24" spans="1:3" x14ac:dyDescent="0.2">
      <c r="A24" s="224"/>
      <c r="B24" s="80">
        <v>23</v>
      </c>
      <c r="C24" s="84" t="s">
        <v>108</v>
      </c>
    </row>
    <row r="25" spans="1:3" ht="12.75" customHeight="1" x14ac:dyDescent="0.2">
      <c r="A25" s="225"/>
      <c r="B25" s="80">
        <v>24</v>
      </c>
      <c r="C25" s="84" t="s">
        <v>109</v>
      </c>
    </row>
    <row r="26" spans="1:3" ht="12.75" customHeight="1" x14ac:dyDescent="0.2">
      <c r="A26" s="223" t="s">
        <v>169</v>
      </c>
      <c r="B26" s="80">
        <v>25</v>
      </c>
      <c r="C26" s="81" t="s">
        <v>111</v>
      </c>
    </row>
    <row r="27" spans="1:3" x14ac:dyDescent="0.2">
      <c r="A27" s="224"/>
      <c r="B27" s="80">
        <v>26</v>
      </c>
      <c r="C27" s="81" t="s">
        <v>112</v>
      </c>
    </row>
    <row r="28" spans="1:3" ht="12.75" customHeight="1" x14ac:dyDescent="0.2">
      <c r="A28" s="225"/>
      <c r="B28" s="80">
        <v>27</v>
      </c>
      <c r="C28" s="81" t="s">
        <v>113</v>
      </c>
    </row>
    <row r="29" spans="1:3" ht="12.75" customHeight="1" x14ac:dyDescent="0.2">
      <c r="A29" s="207" t="s">
        <v>170</v>
      </c>
      <c r="B29" s="80">
        <v>28</v>
      </c>
      <c r="C29" s="81" t="s">
        <v>120</v>
      </c>
    </row>
    <row r="30" spans="1:3" x14ac:dyDescent="0.2">
      <c r="A30" s="208"/>
      <c r="B30" s="80">
        <v>29</v>
      </c>
      <c r="C30" s="81" t="s">
        <v>145</v>
      </c>
    </row>
    <row r="31" spans="1:3" x14ac:dyDescent="0.2">
      <c r="A31" s="208"/>
      <c r="B31" s="80">
        <v>30</v>
      </c>
      <c r="C31" s="82" t="s">
        <v>116</v>
      </c>
    </row>
    <row r="32" spans="1:3" ht="12.75" customHeight="1" x14ac:dyDescent="0.2">
      <c r="A32" s="208"/>
      <c r="B32" s="80">
        <v>31</v>
      </c>
      <c r="C32" s="86" t="s">
        <v>117</v>
      </c>
    </row>
    <row r="33" spans="1:3" x14ac:dyDescent="0.2">
      <c r="A33" s="208" t="s">
        <v>171</v>
      </c>
      <c r="B33" s="80">
        <v>32</v>
      </c>
      <c r="C33" s="86" t="s">
        <v>118</v>
      </c>
    </row>
    <row r="34" spans="1:3" x14ac:dyDescent="0.2">
      <c r="A34" s="208"/>
      <c r="B34" s="80">
        <v>33</v>
      </c>
      <c r="C34" s="86" t="s">
        <v>119</v>
      </c>
    </row>
    <row r="35" spans="1:3" ht="12.75" customHeight="1" x14ac:dyDescent="0.2">
      <c r="A35" s="208"/>
      <c r="B35" s="80">
        <v>34</v>
      </c>
      <c r="C35" s="86" t="s">
        <v>146</v>
      </c>
    </row>
    <row r="36" spans="1:3" x14ac:dyDescent="0.2">
      <c r="A36" s="208"/>
      <c r="B36" s="80">
        <v>35</v>
      </c>
      <c r="C36" s="87" t="s">
        <v>147</v>
      </c>
    </row>
    <row r="37" spans="1:3" x14ac:dyDescent="0.2">
      <c r="A37" s="208" t="s">
        <v>172</v>
      </c>
      <c r="B37" s="80">
        <v>36</v>
      </c>
      <c r="C37" s="88" t="s">
        <v>121</v>
      </c>
    </row>
    <row r="38" spans="1:3" ht="12.75" customHeight="1" x14ac:dyDescent="0.2">
      <c r="A38" s="208"/>
      <c r="B38" s="80">
        <v>37</v>
      </c>
      <c r="C38" s="86" t="s">
        <v>148</v>
      </c>
    </row>
    <row r="39" spans="1:3" ht="12.75" customHeight="1" x14ac:dyDescent="0.2">
      <c r="A39" s="208"/>
      <c r="B39" s="80">
        <v>38</v>
      </c>
      <c r="C39" s="86" t="s">
        <v>149</v>
      </c>
    </row>
    <row r="40" spans="1:3" x14ac:dyDescent="0.2">
      <c r="A40" s="208"/>
      <c r="B40" s="80">
        <v>39</v>
      </c>
      <c r="C40" s="89" t="s">
        <v>114</v>
      </c>
    </row>
    <row r="41" spans="1:3" x14ac:dyDescent="0.2">
      <c r="A41" s="208"/>
      <c r="B41" s="80">
        <v>40</v>
      </c>
      <c r="C41" s="84" t="s">
        <v>150</v>
      </c>
    </row>
    <row r="42" spans="1:3" x14ac:dyDescent="0.2">
      <c r="A42" s="208"/>
      <c r="B42" s="80">
        <v>41</v>
      </c>
      <c r="C42" s="89" t="s">
        <v>151</v>
      </c>
    </row>
    <row r="43" spans="1:3" x14ac:dyDescent="0.2">
      <c r="A43" s="208" t="s">
        <v>173</v>
      </c>
      <c r="B43" s="80">
        <v>42</v>
      </c>
      <c r="C43" s="81" t="s">
        <v>122</v>
      </c>
    </row>
    <row r="44" spans="1:3" x14ac:dyDescent="0.2">
      <c r="A44" s="208"/>
      <c r="B44" s="80">
        <v>43</v>
      </c>
      <c r="C44" s="81" t="s">
        <v>123</v>
      </c>
    </row>
    <row r="45" spans="1:3" x14ac:dyDescent="0.2">
      <c r="A45" s="209"/>
      <c r="B45" s="80">
        <v>44</v>
      </c>
      <c r="C45" s="87" t="s">
        <v>152</v>
      </c>
    </row>
    <row r="46" spans="1:3" ht="12.75" customHeight="1" x14ac:dyDescent="0.2">
      <c r="A46" s="207" t="s">
        <v>174</v>
      </c>
      <c r="B46" s="80">
        <v>45</v>
      </c>
      <c r="C46" s="81" t="s">
        <v>153</v>
      </c>
    </row>
    <row r="47" spans="1:3" x14ac:dyDescent="0.2">
      <c r="A47" s="208"/>
      <c r="B47" s="80">
        <v>46</v>
      </c>
      <c r="C47" s="81" t="s">
        <v>124</v>
      </c>
    </row>
    <row r="48" spans="1:3" ht="12.75" customHeight="1" x14ac:dyDescent="0.2">
      <c r="A48" s="209"/>
      <c r="B48" s="80">
        <v>47</v>
      </c>
      <c r="C48" s="87" t="s">
        <v>125</v>
      </c>
    </row>
    <row r="49" spans="1:3" x14ac:dyDescent="0.2">
      <c r="A49" s="216"/>
      <c r="B49" s="80"/>
      <c r="C49" s="84" t="s">
        <v>126</v>
      </c>
    </row>
    <row r="50" spans="1:3" ht="12.75" customHeight="1" x14ac:dyDescent="0.2">
      <c r="A50" s="216"/>
      <c r="B50" s="80"/>
      <c r="C50" s="81" t="s">
        <v>154</v>
      </c>
    </row>
    <row r="51" spans="1:3" x14ac:dyDescent="0.2">
      <c r="A51" s="216"/>
      <c r="B51" s="80"/>
      <c r="C51" s="81" t="s">
        <v>155</v>
      </c>
    </row>
    <row r="52" spans="1:3" x14ac:dyDescent="0.2">
      <c r="A52" s="216"/>
      <c r="B52" s="80">
        <v>48</v>
      </c>
      <c r="C52" s="81" t="s">
        <v>156</v>
      </c>
    </row>
    <row r="53" spans="1:3" x14ac:dyDescent="0.2">
      <c r="A53" s="210"/>
      <c r="B53" s="80"/>
      <c r="C53" s="81"/>
    </row>
    <row r="54" spans="1:3" x14ac:dyDescent="0.2">
      <c r="A54" s="211"/>
      <c r="B54" s="80"/>
      <c r="C54" s="81"/>
    </row>
    <row r="55" spans="1:3" ht="15.75" x14ac:dyDescent="0.25">
      <c r="A55" s="212"/>
      <c r="B55" s="80"/>
      <c r="C55" s="81"/>
    </row>
    <row r="56" spans="1:3" x14ac:dyDescent="0.2">
      <c r="A56" s="213" t="s">
        <v>175</v>
      </c>
      <c r="B56" s="80"/>
      <c r="C56" s="90"/>
    </row>
    <row r="57" spans="1:3" x14ac:dyDescent="0.2">
      <c r="A57" s="214"/>
      <c r="B57" s="80"/>
      <c r="C57" s="84"/>
    </row>
    <row r="58" spans="1:3" x14ac:dyDescent="0.2">
      <c r="A58" s="214"/>
      <c r="B58" s="80"/>
      <c r="C58" s="89"/>
    </row>
    <row r="59" spans="1:3" x14ac:dyDescent="0.2">
      <c r="A59" s="214"/>
      <c r="C59" s="92" t="s">
        <v>127</v>
      </c>
    </row>
    <row r="60" spans="1:3" x14ac:dyDescent="0.2">
      <c r="A60" s="214"/>
    </row>
    <row r="61" spans="1:3" ht="15" x14ac:dyDescent="0.25">
      <c r="A61" s="215"/>
    </row>
  </sheetData>
  <mergeCells count="13">
    <mergeCell ref="A23:A25"/>
    <mergeCell ref="A29:A32"/>
    <mergeCell ref="A33:A36"/>
    <mergeCell ref="A37:A42"/>
    <mergeCell ref="A46:A48"/>
    <mergeCell ref="A3:A6"/>
    <mergeCell ref="A7:A10"/>
    <mergeCell ref="A14:A18"/>
    <mergeCell ref="A19:A22"/>
    <mergeCell ref="A43:A45"/>
    <mergeCell ref="A57:A60"/>
    <mergeCell ref="A26:A28"/>
    <mergeCell ref="A11:A13"/>
  </mergeCells>
  <pageMargins left="0.78740157480314965" right="0" top="0" bottom="0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І семестр ДН</vt:lpstr>
      <vt:lpstr>норми</vt:lpstr>
      <vt:lpstr>Факультет_кафедра</vt:lpstr>
      <vt:lpstr>Факультет_кафедра!Область_печати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</dc:creator>
  <cp:lastModifiedBy>Vitaliy</cp:lastModifiedBy>
  <cp:lastPrinted>2023-08-10T02:46:38Z</cp:lastPrinted>
  <dcterms:created xsi:type="dcterms:W3CDTF">2011-02-07T08:11:08Z</dcterms:created>
  <dcterms:modified xsi:type="dcterms:W3CDTF">2024-08-30T08:51:30Z</dcterms:modified>
</cp:coreProperties>
</file>