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5" yWindow="150" windowWidth="19320" windowHeight="10230" tabRatio="598" activeTab="1"/>
  </bookViews>
  <sheets>
    <sheet name="качеств" sheetId="20" r:id="rId1"/>
    <sheet name="сводн. на 2015" sheetId="19" r:id="rId2"/>
  </sheets>
  <definedNames>
    <definedName name="_xlnm.Print_Area" localSheetId="0">качеств!$A$1:$M$54</definedName>
    <definedName name="_xlnm.Print_Area" localSheetId="1">'сводн. на 2015'!$B$3:$Q$63</definedName>
  </definedNames>
  <calcPr calcId="144525" fullPrecision="0"/>
</workbook>
</file>

<file path=xl/calcChain.xml><?xml version="1.0" encoding="utf-8"?>
<calcChain xmlns="http://schemas.openxmlformats.org/spreadsheetml/2006/main">
  <c r="L55" i="19" l="1"/>
  <c r="D46" i="19"/>
  <c r="E46" i="19"/>
  <c r="F46" i="19"/>
  <c r="G46" i="19"/>
  <c r="H46" i="19"/>
  <c r="I46" i="19"/>
  <c r="J46" i="19"/>
  <c r="K46" i="19"/>
  <c r="L46" i="19"/>
  <c r="M46" i="19"/>
  <c r="N46" i="19"/>
  <c r="O46" i="19"/>
  <c r="P46" i="19"/>
  <c r="Q46" i="19"/>
  <c r="C46" i="19"/>
  <c r="D25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C25" i="19"/>
  <c r="L27" i="20" l="1"/>
  <c r="L32" i="19" l="1"/>
  <c r="K32" i="19"/>
  <c r="K35" i="20" l="1"/>
  <c r="K26" i="20"/>
  <c r="E27" i="20"/>
  <c r="E38" i="20" l="1"/>
  <c r="R50" i="19"/>
  <c r="R47" i="19"/>
  <c r="E32" i="19"/>
  <c r="R48" i="19"/>
  <c r="R40" i="19"/>
  <c r="R37" i="19"/>
  <c r="R19" i="19"/>
  <c r="R26" i="19"/>
  <c r="E30" i="20"/>
  <c r="E37" i="20"/>
  <c r="E49" i="20"/>
  <c r="F37" i="20"/>
  <c r="C32" i="19"/>
  <c r="K38" i="20"/>
  <c r="K39" i="20"/>
  <c r="F38" i="20"/>
  <c r="F39" i="20"/>
  <c r="C38" i="20"/>
  <c r="C19" i="20"/>
  <c r="K46" i="20"/>
  <c r="K49" i="20" s="1"/>
  <c r="C18" i="20"/>
  <c r="C20" i="20" s="1"/>
  <c r="E19" i="20"/>
  <c r="E55" i="19"/>
  <c r="C28" i="20"/>
  <c r="C37" i="20"/>
  <c r="C39" i="20" s="1"/>
  <c r="C30" i="20"/>
  <c r="C27" i="20"/>
  <c r="C29" i="20" s="1"/>
  <c r="K19" i="20"/>
  <c r="K20" i="20"/>
  <c r="D18" i="20"/>
  <c r="D20" i="20" s="1"/>
  <c r="C46" i="20"/>
  <c r="C49" i="20" s="1"/>
  <c r="C50" i="20" s="1"/>
  <c r="E18" i="20"/>
  <c r="I32" i="19"/>
  <c r="E20" i="20"/>
  <c r="J46" i="20"/>
  <c r="J49" i="20" s="1"/>
  <c r="K47" i="20"/>
  <c r="K48" i="20" s="1"/>
  <c r="R42" i="19"/>
  <c r="G46" i="20"/>
  <c r="C47" i="20"/>
  <c r="E33" i="19"/>
  <c r="D38" i="20"/>
  <c r="I46" i="20"/>
  <c r="D46" i="20"/>
  <c r="F46" i="20"/>
  <c r="F49" i="20" s="1"/>
  <c r="F18" i="20"/>
  <c r="F20" i="20" s="1"/>
  <c r="M18" i="20"/>
  <c r="F19" i="20"/>
  <c r="L45" i="20"/>
  <c r="M45" i="20" s="1"/>
  <c r="O24" i="20"/>
  <c r="N21" i="19"/>
  <c r="D47" i="20"/>
  <c r="O25" i="20"/>
  <c r="G32" i="19"/>
  <c r="H46" i="20"/>
  <c r="H48" i="20" s="1"/>
  <c r="I38" i="20"/>
  <c r="I47" i="20"/>
  <c r="I48" i="20" s="1"/>
  <c r="I55" i="19"/>
  <c r="I58" i="19" s="1"/>
  <c r="G38" i="20"/>
  <c r="R17" i="19"/>
  <c r="H19" i="20"/>
  <c r="D19" i="20"/>
  <c r="H18" i="20"/>
  <c r="H38" i="20"/>
  <c r="F47" i="20"/>
  <c r="F48" i="20"/>
  <c r="M38" i="20"/>
  <c r="L38" i="20"/>
  <c r="I18" i="20"/>
  <c r="G47" i="20"/>
  <c r="G19" i="20"/>
  <c r="R38" i="19"/>
  <c r="H47" i="20"/>
  <c r="G18" i="20"/>
  <c r="I19" i="20"/>
  <c r="H20" i="20"/>
  <c r="I20" i="20"/>
  <c r="R39" i="19"/>
  <c r="L18" i="20"/>
  <c r="L47" i="20"/>
  <c r="I33" i="19"/>
  <c r="R43" i="19"/>
  <c r="M55" i="19"/>
  <c r="G33" i="19"/>
  <c r="F55" i="19"/>
  <c r="R20" i="19"/>
  <c r="R16" i="19"/>
  <c r="M47" i="20"/>
  <c r="L19" i="20"/>
  <c r="L20" i="20" s="1"/>
  <c r="M19" i="20"/>
  <c r="O26" i="20"/>
  <c r="C55" i="19"/>
  <c r="C56" i="19"/>
  <c r="E39" i="20" l="1"/>
  <c r="E58" i="19"/>
  <c r="M46" i="20"/>
  <c r="M48" i="20" s="1"/>
  <c r="L46" i="20"/>
  <c r="E50" i="20"/>
  <c r="D48" i="20"/>
  <c r="R22" i="19"/>
  <c r="G20" i="20"/>
  <c r="G34" i="19"/>
  <c r="L48" i="20"/>
  <c r="P26" i="20"/>
  <c r="C48" i="20"/>
  <c r="G48" i="20"/>
  <c r="R41" i="19"/>
  <c r="I34" i="19"/>
  <c r="M20" i="20"/>
  <c r="E34" i="19"/>
  <c r="C57" i="19"/>
  <c r="C58" i="19"/>
  <c r="G55" i="19"/>
  <c r="G58" i="19" s="1"/>
  <c r="K22" i="20"/>
  <c r="N23" i="19"/>
  <c r="M37" i="20"/>
  <c r="L37" i="20"/>
  <c r="I37" i="20"/>
  <c r="H37" i="20"/>
  <c r="G37" i="20"/>
  <c r="D37" i="20"/>
  <c r="H55" i="19" l="1"/>
  <c r="J55" i="19"/>
  <c r="R21" i="19"/>
  <c r="N32" i="19"/>
  <c r="R23" i="19"/>
  <c r="K28" i="20"/>
  <c r="J27" i="20"/>
  <c r="J30" i="20"/>
  <c r="J50" i="20" s="1"/>
  <c r="I28" i="20"/>
  <c r="K27" i="20"/>
  <c r="K30" i="20"/>
  <c r="K50" i="20" s="1"/>
  <c r="I27" i="20"/>
  <c r="I30" i="20"/>
  <c r="F28" i="20"/>
  <c r="F27" i="20"/>
  <c r="F30" i="20"/>
  <c r="F50" i="20" s="1"/>
  <c r="G28" i="20"/>
  <c r="G27" i="20"/>
  <c r="G30" i="20"/>
  <c r="H28" i="20"/>
  <c r="H27" i="20"/>
  <c r="H30" i="20"/>
  <c r="L30" i="20"/>
  <c r="D32" i="19"/>
  <c r="D28" i="20"/>
  <c r="D27" i="20"/>
  <c r="D30" i="20"/>
  <c r="M27" i="20"/>
  <c r="M30" i="20"/>
  <c r="P32" i="19"/>
  <c r="Q32" i="19"/>
  <c r="D49" i="20"/>
  <c r="D50" i="20" s="1"/>
  <c r="D39" i="20"/>
  <c r="G39" i="20"/>
  <c r="G49" i="20"/>
  <c r="G50" i="20" s="1"/>
  <c r="H49" i="20"/>
  <c r="H39" i="20"/>
  <c r="I49" i="20"/>
  <c r="I39" i="20"/>
  <c r="L49" i="20"/>
  <c r="L39" i="20"/>
  <c r="M39" i="20"/>
  <c r="M49" i="20"/>
  <c r="M50" i="20" s="1"/>
  <c r="E56" i="19"/>
  <c r="E57" i="19" s="1"/>
  <c r="F56" i="19"/>
  <c r="F57" i="19" s="1"/>
  <c r="G56" i="19"/>
  <c r="G57" i="19" s="1"/>
  <c r="D55" i="19"/>
  <c r="C33" i="19"/>
  <c r="D58" i="19" l="1"/>
  <c r="L50" i="20"/>
  <c r="I50" i="20"/>
  <c r="H50" i="20"/>
  <c r="Q55" i="19"/>
  <c r="Q58" i="19" s="1"/>
  <c r="D29" i="20"/>
  <c r="H29" i="20"/>
  <c r="J32" i="19"/>
  <c r="G29" i="20"/>
  <c r="H32" i="19"/>
  <c r="L28" i="20"/>
  <c r="F29" i="20"/>
  <c r="F32" i="19"/>
  <c r="I29" i="20"/>
  <c r="K29" i="20"/>
  <c r="M18" i="19"/>
  <c r="R36" i="19"/>
  <c r="K55" i="19"/>
  <c r="K58" i="19" s="1"/>
  <c r="J58" i="19"/>
  <c r="H58" i="19"/>
  <c r="I56" i="19"/>
  <c r="I57" i="19" s="1"/>
  <c r="M56" i="19"/>
  <c r="M57" i="19" s="1"/>
  <c r="O56" i="19"/>
  <c r="R44" i="19"/>
  <c r="D33" i="19" l="1"/>
  <c r="D34" i="19" s="1"/>
  <c r="R18" i="19"/>
  <c r="N33" i="19"/>
  <c r="F58" i="19"/>
  <c r="M28" i="20"/>
  <c r="M29" i="20" s="1"/>
  <c r="L29" i="20"/>
  <c r="H33" i="19"/>
  <c r="H34" i="19" s="1"/>
  <c r="J33" i="19"/>
  <c r="J34" i="19" s="1"/>
  <c r="O32" i="19"/>
  <c r="O33" i="19"/>
  <c r="H56" i="19"/>
  <c r="H57" i="19" s="1"/>
  <c r="J56" i="19"/>
  <c r="J57" i="19" s="1"/>
  <c r="K56" i="19"/>
  <c r="K57" i="19" s="1"/>
  <c r="N55" i="19"/>
  <c r="N56" i="19"/>
  <c r="L56" i="19" s="1"/>
  <c r="R56" i="19" s="1"/>
  <c r="P56" i="19"/>
  <c r="Q56" i="19"/>
  <c r="Q57" i="19" s="1"/>
  <c r="D56" i="19"/>
  <c r="D57" i="19" s="1"/>
  <c r="O34" i="19" l="1"/>
  <c r="K33" i="19"/>
  <c r="K34" i="19" s="1"/>
  <c r="L33" i="19"/>
  <c r="N34" i="19"/>
  <c r="M32" i="19"/>
  <c r="R25" i="19"/>
  <c r="O55" i="19"/>
  <c r="P55" i="19"/>
  <c r="R46" i="19"/>
  <c r="N58" i="19"/>
  <c r="N57" i="19"/>
  <c r="L58" i="19" l="1"/>
  <c r="M58" i="19"/>
  <c r="F33" i="19"/>
  <c r="F34" i="19" s="1"/>
  <c r="P33" i="19"/>
  <c r="P34" i="19" s="1"/>
  <c r="L57" i="19"/>
  <c r="P58" i="19"/>
  <c r="P57" i="19"/>
  <c r="O58" i="19"/>
  <c r="O57" i="19"/>
  <c r="R55" i="19"/>
  <c r="R58" i="19" l="1"/>
  <c r="R57" i="19"/>
  <c r="Q33" i="19"/>
  <c r="Q34" i="19" s="1"/>
  <c r="L34" i="19"/>
  <c r="R32" i="19"/>
</calcChain>
</file>

<file path=xl/sharedStrings.xml><?xml version="1.0" encoding="utf-8"?>
<sst xmlns="http://schemas.openxmlformats.org/spreadsheetml/2006/main" count="125" uniqueCount="76">
  <si>
    <t>Надбавки  (грн.)</t>
  </si>
  <si>
    <t>Доплати, (грн)</t>
  </si>
  <si>
    <t>Індексація грошових доходів</t>
  </si>
  <si>
    <t>зам декана, зав. кафедри</t>
  </si>
  <si>
    <t>бібліотекарі</t>
  </si>
  <si>
    <t>Проректор по АГР</t>
  </si>
  <si>
    <t>інші НПП</t>
  </si>
  <si>
    <t>за почесні спортивні звання</t>
  </si>
  <si>
    <t>Інші (педпрацівникам, бібліотекарям)</t>
  </si>
  <si>
    <t>Інші</t>
  </si>
  <si>
    <t>Видатки на матеріальну допомогу, винагороду за сумлінну працю</t>
  </si>
  <si>
    <t>заст. декана, зав. каф</t>
  </si>
  <si>
    <t>Назва структурного підрозділу та посад</t>
  </si>
  <si>
    <t>Загальний фонд</t>
  </si>
  <si>
    <t>Разом по загальному фонду</t>
  </si>
  <si>
    <t>Надбавки</t>
  </si>
  <si>
    <t>по СК увеличить ВЛ на 11000</t>
  </si>
  <si>
    <t>С.Б. Бєліков</t>
  </si>
  <si>
    <t>І.Г. Климова</t>
  </si>
  <si>
    <t>Разом по всіх категоріях працівників</t>
  </si>
  <si>
    <t>Декан</t>
  </si>
  <si>
    <t>Запорізький національний технічний університет</t>
  </si>
  <si>
    <t>Разом по спеціальному фонду</t>
  </si>
  <si>
    <t>Разом по ВУЗУ</t>
  </si>
  <si>
    <t xml:space="preserve"> </t>
  </si>
  <si>
    <t>назва установи</t>
  </si>
  <si>
    <t>N п/п</t>
  </si>
  <si>
    <t>Кількість 
штатних посад</t>
  </si>
  <si>
    <t>Разом по окладах</t>
  </si>
  <si>
    <t>Надбавки по видам (грн.)</t>
  </si>
  <si>
    <t>Доплати по видам (грн.)</t>
  </si>
  <si>
    <t>Разом надбавки та доплати грн.</t>
  </si>
  <si>
    <t>Фонд заробітної плати на місяць</t>
  </si>
  <si>
    <t>Фонд заробітної плати на рік</t>
  </si>
  <si>
    <t>за поч.звання</t>
  </si>
  <si>
    <t>за скл.напр.</t>
  </si>
  <si>
    <t>за вис.років</t>
  </si>
  <si>
    <t>інші</t>
  </si>
  <si>
    <t>за вчене звання</t>
  </si>
  <si>
    <t>за наук.ступ</t>
  </si>
  <si>
    <t xml:space="preserve"> АУП(ректор, проректори)</t>
  </si>
  <si>
    <t>АУП (декани та інші)</t>
  </si>
  <si>
    <t>пед.працівники</t>
  </si>
  <si>
    <t>спеціалісти</t>
  </si>
  <si>
    <t>робітники</t>
  </si>
  <si>
    <t>КОНТРОЛЬ</t>
  </si>
  <si>
    <t>Спеціальний фонд</t>
  </si>
  <si>
    <t>Ректор</t>
  </si>
  <si>
    <t>Назва посад</t>
  </si>
  <si>
    <t>Директор філіалу</t>
  </si>
  <si>
    <t>Проректор</t>
  </si>
  <si>
    <t>Професор</t>
  </si>
  <si>
    <t>Доцент</t>
  </si>
  <si>
    <t>Стар.викладач</t>
  </si>
  <si>
    <t>за вчений ступень</t>
  </si>
  <si>
    <t>Погодинний фонд</t>
  </si>
  <si>
    <t>Викладач, асистент</t>
  </si>
  <si>
    <t>ПВС</t>
  </si>
  <si>
    <t>Зав.кафедри (проф)</t>
  </si>
  <si>
    <t>Керівник інстітуту (центру)</t>
  </si>
  <si>
    <t xml:space="preserve">Разом надбавки та доплати </t>
  </si>
  <si>
    <t>Начальник ПФВ</t>
  </si>
  <si>
    <t>Проректор з ФЕП та К</t>
  </si>
  <si>
    <t>АУП за умовами оплати праці віднесений до ПВС</t>
  </si>
  <si>
    <t xml:space="preserve">Разом АУП </t>
  </si>
  <si>
    <t>Разом ПВС</t>
  </si>
  <si>
    <t>Контроль</t>
  </si>
  <si>
    <t>за вислугу років бібліотекарям</t>
  </si>
  <si>
    <t>Нерозподілені видатки на підвищення заробітної плати</t>
  </si>
  <si>
    <t>ЗВЕДЕНИЙ ШТАТНИЙ РОЗПИС на 2015 рік по Запорізькому національному технічному університету</t>
  </si>
  <si>
    <t>Головний бухгалтер</t>
  </si>
  <si>
    <t>О.М. Силенко</t>
  </si>
  <si>
    <t>з/пл січень-березень 2015</t>
  </si>
  <si>
    <t>ЯКІСНИЙ СКЛАД ПВС ПО ШТАТНОМУ РОЗКЛАДУ станом на 01.04.2015 р.</t>
  </si>
  <si>
    <t>на 01.04.2015</t>
  </si>
  <si>
    <t>О. М. Силенко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</si>
</sst>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0"/>
      <name val="Arial Cyr"/>
      <charset val="204"/>
    </font>
    <font>
      <sz val="8"/>
      <name val="Arial Cyr"/>
      <charset val="204"/>
    </font>
    <font>
      <sz val="18"/>
      <name val="Arial Narrow"/>
      <family val="2"/>
      <charset val="204"/>
    </font>
    <font>
      <sz val="10"/>
      <name val="Arial Narrow"/>
      <family val="2"/>
      <charset val="204"/>
    </font>
    <font>
      <b/>
      <sz val="24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b/>
      <sz val="18"/>
      <name val="Arial Narrow"/>
      <family val="2"/>
      <charset val="204"/>
    </font>
    <font>
      <b/>
      <sz val="14"/>
      <name val="Arial Narrow"/>
      <family val="2"/>
      <charset val="204"/>
    </font>
    <font>
      <sz val="16"/>
      <color indexed="10"/>
      <name val="Arial Narrow"/>
      <family val="2"/>
      <charset val="204"/>
    </font>
    <font>
      <b/>
      <u/>
      <sz val="12"/>
      <name val="Arial Narrow"/>
      <family val="2"/>
      <charset val="204"/>
    </font>
    <font>
      <sz val="12"/>
      <color indexed="62"/>
      <name val="Arial Narrow"/>
      <family val="2"/>
      <charset val="204"/>
    </font>
    <font>
      <sz val="11"/>
      <color indexed="62"/>
      <name val="Arial Narrow"/>
      <family val="2"/>
      <charset val="204"/>
    </font>
    <font>
      <sz val="11"/>
      <name val="Arial Narrow"/>
      <family val="2"/>
      <charset val="204"/>
    </font>
    <font>
      <b/>
      <sz val="13"/>
      <name val="Arial Narrow"/>
      <family val="2"/>
      <charset val="204"/>
    </font>
    <font>
      <b/>
      <sz val="12"/>
      <color indexed="62"/>
      <name val="Arial Narrow"/>
      <family val="2"/>
      <charset val="204"/>
    </font>
    <font>
      <b/>
      <i/>
      <sz val="18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2" fillId="0" borderId="0" xfId="0" applyFont="1" applyBorder="1" applyAlignment="1">
      <alignment horizontal="left"/>
    </xf>
    <xf numFmtId="0" fontId="3" fillId="0" borderId="0" xfId="0" applyFont="1"/>
    <xf numFmtId="2" fontId="6" fillId="0" borderId="0" xfId="0" applyNumberFormat="1" applyFont="1" applyBorder="1" applyAlignment="1"/>
    <xf numFmtId="0" fontId="3" fillId="2" borderId="0" xfId="0" applyFont="1" applyFill="1"/>
    <xf numFmtId="0" fontId="2" fillId="0" borderId="0" xfId="0" applyFont="1"/>
    <xf numFmtId="2" fontId="2" fillId="0" borderId="1" xfId="0" applyNumberFormat="1" applyFont="1" applyFill="1" applyBorder="1" applyAlignment="1">
      <alignment horizontal="right"/>
    </xf>
    <xf numFmtId="2" fontId="2" fillId="2" borderId="1" xfId="0" applyNumberFormat="1" applyFont="1" applyFill="1" applyBorder="1" applyAlignment="1">
      <alignment horizontal="right"/>
    </xf>
    <xf numFmtId="0" fontId="3" fillId="0" borderId="0" xfId="0" applyFont="1" applyFill="1"/>
    <xf numFmtId="0" fontId="9" fillId="0" borderId="0" xfId="0" applyFont="1"/>
    <xf numFmtId="0" fontId="6" fillId="2" borderId="0" xfId="0" applyFont="1" applyFill="1" applyBorder="1"/>
    <xf numFmtId="0" fontId="6" fillId="0" borderId="0" xfId="0" applyFont="1" applyBorder="1"/>
    <xf numFmtId="1" fontId="6" fillId="0" borderId="0" xfId="0" applyNumberFormat="1" applyFont="1" applyBorder="1" applyAlignment="1"/>
    <xf numFmtId="0" fontId="6" fillId="0" borderId="0" xfId="0" applyFont="1" applyBorder="1" applyAlignment="1"/>
    <xf numFmtId="0" fontId="6" fillId="0" borderId="0" xfId="0" applyFont="1" applyFill="1" applyBorder="1" applyAlignment="1"/>
    <xf numFmtId="0" fontId="6" fillId="2" borderId="0" xfId="0" applyFont="1" applyFill="1" applyBorder="1" applyAlignment="1"/>
    <xf numFmtId="0" fontId="6" fillId="2" borderId="0" xfId="0" applyFont="1" applyFill="1"/>
    <xf numFmtId="0" fontId="6" fillId="0" borderId="0" xfId="0" applyFont="1"/>
    <xf numFmtId="0" fontId="10" fillId="0" borderId="0" xfId="0" applyFont="1" applyBorder="1" applyAlignment="1">
      <alignment horizontal="left"/>
    </xf>
    <xf numFmtId="0" fontId="10" fillId="0" borderId="0" xfId="0" applyFont="1" applyBorder="1" applyAlignment="1"/>
    <xf numFmtId="0" fontId="11" fillId="0" borderId="0" xfId="0" applyFont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164" fontId="11" fillId="0" borderId="0" xfId="0" applyNumberFormat="1" applyFont="1" applyBorder="1" applyAlignment="1">
      <alignment horizontal="left"/>
    </xf>
    <xf numFmtId="164" fontId="12" fillId="0" borderId="0" xfId="0" applyNumberFormat="1" applyFont="1" applyBorder="1" applyAlignment="1">
      <alignment horizontal="left"/>
    </xf>
    <xf numFmtId="0" fontId="5" fillId="0" borderId="0" xfId="0" applyFont="1" applyBorder="1"/>
    <xf numFmtId="0" fontId="3" fillId="0" borderId="0" xfId="0" applyFont="1" applyBorder="1" applyAlignment="1">
      <alignment horizontal="center"/>
    </xf>
    <xf numFmtId="0" fontId="5" fillId="2" borderId="0" xfId="0" applyFont="1" applyFill="1" applyBorder="1"/>
    <xf numFmtId="0" fontId="3" fillId="0" borderId="0" xfId="0" applyFont="1" applyBorder="1" applyAlignment="1"/>
    <xf numFmtId="0" fontId="3" fillId="2" borderId="0" xfId="0" applyFont="1" applyFill="1" applyBorder="1" applyAlignment="1"/>
    <xf numFmtId="1" fontId="6" fillId="0" borderId="0" xfId="0" applyNumberFormat="1" applyFont="1" applyAlignment="1"/>
    <xf numFmtId="0" fontId="3" fillId="0" borderId="6" xfId="0" applyFont="1" applyBorder="1" applyAlignment="1">
      <alignment vertical="top"/>
    </xf>
    <xf numFmtId="0" fontId="3" fillId="2" borderId="6" xfId="0" applyFont="1" applyFill="1" applyBorder="1" applyAlignment="1">
      <alignment vertical="top"/>
    </xf>
    <xf numFmtId="0" fontId="6" fillId="2" borderId="6" xfId="0" applyFont="1" applyFill="1" applyBorder="1" applyAlignment="1"/>
    <xf numFmtId="0" fontId="13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2" fontId="3" fillId="0" borderId="0" xfId="0" applyNumberFormat="1" applyFont="1"/>
    <xf numFmtId="2" fontId="6" fillId="0" borderId="11" xfId="0" applyNumberFormat="1" applyFont="1" applyFill="1" applyBorder="1" applyAlignment="1"/>
    <xf numFmtId="2" fontId="6" fillId="2" borderId="11" xfId="0" applyNumberFormat="1" applyFont="1" applyFill="1" applyBorder="1" applyAlignment="1"/>
    <xf numFmtId="0" fontId="5" fillId="2" borderId="1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 applyBorder="1" applyAlignment="1"/>
    <xf numFmtId="0" fontId="6" fillId="0" borderId="6" xfId="0" applyFont="1" applyBorder="1"/>
    <xf numFmtId="0" fontId="6" fillId="0" borderId="0" xfId="0" applyFont="1" applyFill="1" applyBorder="1"/>
    <xf numFmtId="1" fontId="6" fillId="0" borderId="0" xfId="0" applyNumberFormat="1" applyFont="1" applyFill="1" applyBorder="1" applyAlignment="1"/>
    <xf numFmtId="1" fontId="7" fillId="0" borderId="3" xfId="0" applyNumberFormat="1" applyFont="1" applyBorder="1" applyAlignment="1">
      <alignment horizontal="center" vertical="center" textRotation="90" wrapText="1"/>
    </xf>
    <xf numFmtId="1" fontId="7" fillId="0" borderId="3" xfId="0" applyNumberFormat="1" applyFont="1" applyFill="1" applyBorder="1" applyAlignment="1">
      <alignment horizontal="center" vertical="center" textRotation="90" wrapText="1"/>
    </xf>
    <xf numFmtId="1" fontId="7" fillId="2" borderId="3" xfId="0" applyNumberFormat="1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2" fillId="0" borderId="1" xfId="0" applyFont="1" applyBorder="1" applyAlignment="1"/>
    <xf numFmtId="0" fontId="2" fillId="2" borderId="1" xfId="0" applyFont="1" applyFill="1" applyBorder="1" applyAlignment="1"/>
    <xf numFmtId="0" fontId="2" fillId="0" borderId="1" xfId="0" applyFont="1" applyBorder="1" applyAlignment="1">
      <alignment horizontal="left"/>
    </xf>
    <xf numFmtId="4" fontId="2" fillId="0" borderId="1" xfId="0" applyNumberFormat="1" applyFont="1" applyBorder="1" applyAlignment="1"/>
    <xf numFmtId="4" fontId="2" fillId="0" borderId="1" xfId="0" applyNumberFormat="1" applyFont="1" applyBorder="1" applyAlignment="1">
      <alignment horizontal="right"/>
    </xf>
    <xf numFmtId="4" fontId="2" fillId="0" borderId="1" xfId="0" applyNumberFormat="1" applyFont="1" applyFill="1" applyBorder="1" applyAlignment="1"/>
    <xf numFmtId="4" fontId="2" fillId="2" borderId="1" xfId="0" applyNumberFormat="1" applyFont="1" applyFill="1" applyBorder="1" applyAlignment="1"/>
    <xf numFmtId="4" fontId="2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4" fontId="2" fillId="0" borderId="1" xfId="0" applyNumberFormat="1" applyFont="1" applyFill="1" applyBorder="1" applyAlignment="1">
      <alignment horizontal="right"/>
    </xf>
    <xf numFmtId="0" fontId="7" fillId="0" borderId="1" xfId="0" applyFont="1" applyBorder="1" applyAlignment="1">
      <alignment horizontal="left"/>
    </xf>
    <xf numFmtId="4" fontId="7" fillId="0" borderId="1" xfId="0" applyNumberFormat="1" applyFont="1" applyBorder="1" applyAlignment="1"/>
    <xf numFmtId="4" fontId="7" fillId="2" borderId="1" xfId="0" applyNumberFormat="1" applyFont="1" applyFill="1" applyBorder="1" applyAlignment="1"/>
    <xf numFmtId="0" fontId="2" fillId="2" borderId="1" xfId="0" applyFont="1" applyFill="1" applyBorder="1" applyAlignment="1">
      <alignment horizontal="left"/>
    </xf>
    <xf numFmtId="0" fontId="2" fillId="0" borderId="9" xfId="0" applyFont="1" applyBorder="1" applyAlignment="1">
      <alignment horizontal="left"/>
    </xf>
    <xf numFmtId="4" fontId="7" fillId="0" borderId="6" xfId="0" applyNumberFormat="1" applyFont="1" applyBorder="1" applyAlignment="1">
      <alignment horizontal="center"/>
    </xf>
    <xf numFmtId="4" fontId="7" fillId="0" borderId="7" xfId="0" applyNumberFormat="1" applyFont="1" applyBorder="1" applyAlignment="1">
      <alignment horizontal="center"/>
    </xf>
    <xf numFmtId="4" fontId="2" fillId="0" borderId="9" xfId="0" applyNumberFormat="1" applyFont="1" applyBorder="1" applyAlignment="1"/>
    <xf numFmtId="4" fontId="2" fillId="2" borderId="9" xfId="0" applyNumberFormat="1" applyFont="1" applyFill="1" applyBorder="1" applyAlignment="1"/>
    <xf numFmtId="4" fontId="7" fillId="0" borderId="1" xfId="0" applyNumberFormat="1" applyFont="1" applyFill="1" applyBorder="1" applyAlignment="1"/>
    <xf numFmtId="4" fontId="2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" fillId="0" borderId="0" xfId="0" applyFont="1" applyBorder="1"/>
    <xf numFmtId="0" fontId="2" fillId="0" borderId="6" xfId="0" applyFont="1" applyBorder="1"/>
    <xf numFmtId="1" fontId="2" fillId="0" borderId="0" xfId="0" applyNumberFormat="1" applyFont="1" applyBorder="1" applyAlignment="1"/>
    <xf numFmtId="0" fontId="2" fillId="2" borderId="0" xfId="0" applyFont="1" applyFill="1" applyBorder="1"/>
    <xf numFmtId="0" fontId="2" fillId="2" borderId="0" xfId="0" applyFont="1" applyFill="1"/>
    <xf numFmtId="0" fontId="2" fillId="2" borderId="0" xfId="0" applyFont="1" applyFill="1" applyBorder="1" applyAlignment="1"/>
    <xf numFmtId="0" fontId="8" fillId="0" borderId="0" xfId="0" applyFont="1" applyBorder="1" applyAlignment="1">
      <alignment horizontal="center"/>
    </xf>
    <xf numFmtId="0" fontId="15" fillId="2" borderId="0" xfId="0" applyFont="1" applyFill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1" fontId="6" fillId="0" borderId="2" xfId="0" applyNumberFormat="1" applyFont="1" applyBorder="1" applyAlignment="1"/>
    <xf numFmtId="1" fontId="2" fillId="0" borderId="1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/>
    <xf numFmtId="2" fontId="2" fillId="0" borderId="1" xfId="0" applyNumberFormat="1" applyFont="1" applyBorder="1" applyAlignment="1">
      <alignment horizontal="right"/>
    </xf>
    <xf numFmtId="2" fontId="2" fillId="2" borderId="1" xfId="0" applyNumberFormat="1" applyFont="1" applyFill="1" applyBorder="1" applyAlignment="1"/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/>
    </xf>
    <xf numFmtId="2" fontId="7" fillId="0" borderId="1" xfId="0" applyNumberFormat="1" applyFont="1" applyFill="1" applyBorder="1" applyAlignment="1"/>
    <xf numFmtId="2" fontId="7" fillId="2" borderId="1" xfId="0" applyNumberFormat="1" applyFont="1" applyFill="1" applyBorder="1" applyAlignment="1"/>
    <xf numFmtId="2" fontId="7" fillId="0" borderId="1" xfId="0" applyNumberFormat="1" applyFont="1" applyBorder="1" applyAlignment="1"/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2" fontId="16" fillId="0" borderId="1" xfId="0" applyNumberFormat="1" applyFont="1" applyBorder="1" applyAlignment="1"/>
    <xf numFmtId="2" fontId="16" fillId="2" borderId="1" xfId="0" applyNumberFormat="1" applyFont="1" applyFill="1" applyBorder="1" applyAlignment="1"/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left"/>
    </xf>
    <xf numFmtId="0" fontId="2" fillId="0" borderId="9" xfId="0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/>
    <xf numFmtId="2" fontId="2" fillId="2" borderId="9" xfId="0" applyNumberFormat="1" applyFont="1" applyFill="1" applyBorder="1" applyAlignment="1"/>
    <xf numFmtId="2" fontId="7" fillId="0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2" fontId="2" fillId="0" borderId="1" xfId="0" applyNumberFormat="1" applyFont="1" applyFill="1" applyBorder="1" applyAlignment="1"/>
    <xf numFmtId="0" fontId="2" fillId="0" borderId="1" xfId="0" applyFont="1" applyFill="1" applyBorder="1" applyAlignment="1">
      <alignment horizontal="left"/>
    </xf>
    <xf numFmtId="0" fontId="16" fillId="0" borderId="3" xfId="0" applyFont="1" applyBorder="1" applyAlignment="1">
      <alignment horizontal="center"/>
    </xf>
    <xf numFmtId="0" fontId="16" fillId="0" borderId="3" xfId="0" applyFont="1" applyBorder="1" applyAlignment="1">
      <alignment horizontal="left"/>
    </xf>
    <xf numFmtId="2" fontId="16" fillId="0" borderId="3" xfId="0" applyNumberFormat="1" applyFont="1" applyBorder="1" applyAlignment="1"/>
    <xf numFmtId="2" fontId="16" fillId="2" borderId="3" xfId="0" applyNumberFormat="1" applyFont="1" applyFill="1" applyBorder="1" applyAlignment="1"/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2" fontId="7" fillId="0" borderId="13" xfId="0" applyNumberFormat="1" applyFont="1" applyBorder="1" applyAlignment="1"/>
    <xf numFmtId="2" fontId="7" fillId="2" borderId="13" xfId="0" applyNumberFormat="1" applyFont="1" applyFill="1" applyBorder="1" applyAlignment="1"/>
    <xf numFmtId="2" fontId="7" fillId="0" borderId="14" xfId="0" applyNumberFormat="1" applyFont="1" applyBorder="1" applyAlignment="1"/>
    <xf numFmtId="0" fontId="2" fillId="2" borderId="0" xfId="0" applyFont="1" applyFill="1" applyBorder="1" applyAlignment="1">
      <alignment horizontal="left"/>
    </xf>
    <xf numFmtId="0" fontId="2" fillId="0" borderId="0" xfId="0" applyFont="1" applyBorder="1" applyAlignment="1"/>
    <xf numFmtId="2" fontId="3" fillId="2" borderId="0" xfId="0" applyNumberFormat="1" applyFont="1" applyFill="1"/>
    <xf numFmtId="0" fontId="7" fillId="0" borderId="6" xfId="0" applyFont="1" applyBorder="1"/>
    <xf numFmtId="2" fontId="6" fillId="0" borderId="0" xfId="0" applyNumberFormat="1" applyFont="1" applyAlignment="1"/>
    <xf numFmtId="2" fontId="13" fillId="0" borderId="1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2" fontId="2" fillId="0" borderId="6" xfId="0" applyNumberFormat="1" applyFont="1" applyBorder="1"/>
    <xf numFmtId="2" fontId="2" fillId="2" borderId="0" xfId="0" applyNumberFormat="1" applyFont="1" applyFill="1"/>
    <xf numFmtId="2" fontId="2" fillId="0" borderId="6" xfId="0" applyNumberFormat="1" applyFont="1" applyBorder="1" applyAlignment="1"/>
    <xf numFmtId="2" fontId="6" fillId="0" borderId="0" xfId="0" applyNumberFormat="1" applyFont="1" applyFill="1" applyBorder="1" applyAlignment="1"/>
    <xf numFmtId="1" fontId="2" fillId="0" borderId="0" xfId="0" applyNumberFormat="1" applyFont="1" applyFill="1" applyBorder="1" applyAlignment="1"/>
    <xf numFmtId="0" fontId="6" fillId="0" borderId="1" xfId="0" applyFont="1" applyFill="1" applyBorder="1" applyAlignment="1">
      <alignment horizontal="center"/>
    </xf>
    <xf numFmtId="2" fontId="3" fillId="0" borderId="0" xfId="0" applyNumberFormat="1" applyFont="1" applyFill="1"/>
    <xf numFmtId="0" fontId="4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" fontId="7" fillId="0" borderId="3" xfId="0" applyNumberFormat="1" applyFont="1" applyBorder="1" applyAlignment="1">
      <alignment vertical="center" textRotation="90" wrapText="1"/>
    </xf>
    <xf numFmtId="1" fontId="7" fillId="0" borderId="9" xfId="0" applyNumberFormat="1" applyFont="1" applyBorder="1" applyAlignment="1">
      <alignment vertical="center" textRotation="90" wrapText="1"/>
    </xf>
    <xf numFmtId="0" fontId="7" fillId="0" borderId="4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2" fontId="7" fillId="0" borderId="3" xfId="0" applyNumberFormat="1" applyFont="1" applyBorder="1" applyAlignment="1">
      <alignment vertical="center" textRotation="90" wrapText="1"/>
    </xf>
    <xf numFmtId="2" fontId="7" fillId="0" borderId="9" xfId="0" applyNumberFormat="1" applyFont="1" applyBorder="1" applyAlignment="1">
      <alignment vertical="center" textRotation="90" wrapText="1"/>
    </xf>
    <xf numFmtId="14" fontId="10" fillId="0" borderId="0" xfId="0" applyNumberFormat="1" applyFont="1" applyBorder="1" applyAlignment="1">
      <alignment horizontal="left"/>
    </xf>
    <xf numFmtId="14" fontId="5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left"/>
    </xf>
    <xf numFmtId="14" fontId="4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0" xfId="0" applyFont="1" applyBorder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54"/>
  <sheetViews>
    <sheetView view="pageBreakPreview" topLeftCell="A4" zoomScale="60" zoomScaleNormal="100" workbookViewId="0">
      <selection activeCell="L32" sqref="L32"/>
    </sheetView>
  </sheetViews>
  <sheetFormatPr defaultRowHeight="12.75" x14ac:dyDescent="0.2"/>
  <cols>
    <col min="1" max="1" width="9.28515625" style="2" bestFit="1" customWidth="1"/>
    <col min="2" max="2" width="46.42578125" style="2" customWidth="1"/>
    <col min="3" max="3" width="15.85546875" style="2" customWidth="1"/>
    <col min="4" max="10" width="21.140625" style="2" customWidth="1"/>
    <col min="11" max="11" width="21.140625" style="4" hidden="1" customWidth="1"/>
    <col min="12" max="13" width="21.140625" style="2" customWidth="1"/>
    <col min="14" max="14" width="9.140625" style="2"/>
    <col min="15" max="15" width="13" style="2" customWidth="1"/>
    <col min="16" max="16384" width="9.140625" style="2"/>
  </cols>
  <sheetData>
    <row r="2" spans="1:13" ht="30" x14ac:dyDescent="0.4">
      <c r="A2" s="18"/>
      <c r="B2" s="141" t="s">
        <v>73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85"/>
    </row>
    <row r="3" spans="1:13" ht="15.75" x14ac:dyDescent="0.25">
      <c r="A3" s="11" t="s">
        <v>24</v>
      </c>
      <c r="B3" s="11"/>
      <c r="C3" s="12"/>
      <c r="D3" s="13"/>
      <c r="E3" s="47"/>
      <c r="F3" s="13"/>
      <c r="G3" s="11"/>
      <c r="H3" s="13"/>
      <c r="I3" s="13"/>
      <c r="J3" s="13"/>
      <c r="K3" s="86"/>
      <c r="L3" s="87"/>
      <c r="M3" s="87"/>
    </row>
    <row r="4" spans="1:13" ht="23.25" x14ac:dyDescent="0.35">
      <c r="A4" s="129" t="s">
        <v>21</v>
      </c>
      <c r="B4" s="46"/>
      <c r="C4" s="46"/>
      <c r="D4" s="17"/>
      <c r="E4" s="88"/>
      <c r="F4" s="19"/>
      <c r="G4" s="18"/>
      <c r="H4" s="13"/>
      <c r="I4" s="13"/>
      <c r="J4" s="13"/>
      <c r="K4" s="21"/>
      <c r="L4" s="20"/>
      <c r="M4" s="20"/>
    </row>
    <row r="5" spans="1:13" ht="15.75" x14ac:dyDescent="0.25">
      <c r="A5" s="17"/>
      <c r="B5" s="25" t="s">
        <v>25</v>
      </c>
      <c r="C5" s="89"/>
      <c r="D5" s="13"/>
      <c r="E5" s="47"/>
      <c r="F5" s="13"/>
      <c r="G5" s="11"/>
      <c r="H5" s="13"/>
      <c r="I5" s="13"/>
      <c r="J5" s="13"/>
      <c r="K5" s="15"/>
      <c r="L5" s="13"/>
      <c r="M5" s="13"/>
    </row>
    <row r="6" spans="1:13" ht="15.75" x14ac:dyDescent="0.25">
      <c r="A6" s="24"/>
      <c r="B6" s="11"/>
      <c r="C6" s="12"/>
      <c r="D6" s="13"/>
      <c r="E6" s="47"/>
      <c r="F6" s="13"/>
      <c r="G6" s="11"/>
      <c r="H6" s="13"/>
      <c r="I6" s="13"/>
      <c r="J6" s="13"/>
      <c r="K6" s="15"/>
      <c r="L6" s="13"/>
      <c r="M6" s="13"/>
    </row>
    <row r="7" spans="1:13" ht="15.75" x14ac:dyDescent="0.25">
      <c r="A7" s="24"/>
      <c r="B7" s="11"/>
      <c r="C7" s="12"/>
      <c r="D7" s="13"/>
      <c r="E7" s="47"/>
      <c r="F7" s="13"/>
      <c r="G7" s="11"/>
      <c r="H7" s="13"/>
      <c r="I7" s="13"/>
      <c r="J7" s="13"/>
      <c r="K7" s="28"/>
      <c r="L7" s="13"/>
      <c r="M7" s="13"/>
    </row>
    <row r="8" spans="1:13" ht="15.75" x14ac:dyDescent="0.25">
      <c r="A8" s="17"/>
      <c r="B8" s="17"/>
      <c r="C8" s="29"/>
      <c r="D8" s="13"/>
      <c r="E8" s="47"/>
      <c r="F8" s="13"/>
      <c r="G8" s="11"/>
      <c r="H8" s="13"/>
      <c r="I8" s="13"/>
      <c r="J8" s="13"/>
      <c r="K8" s="15"/>
      <c r="L8" s="13"/>
      <c r="M8" s="13"/>
    </row>
    <row r="9" spans="1:13" ht="15.75" customHeight="1" x14ac:dyDescent="0.2">
      <c r="A9" s="142" t="s">
        <v>26</v>
      </c>
      <c r="B9" s="142" t="s">
        <v>48</v>
      </c>
      <c r="C9" s="144" t="s">
        <v>27</v>
      </c>
      <c r="D9" s="142" t="s">
        <v>28</v>
      </c>
      <c r="E9" s="149" t="s">
        <v>29</v>
      </c>
      <c r="F9" s="150"/>
      <c r="G9" s="151"/>
      <c r="H9" s="149" t="s">
        <v>30</v>
      </c>
      <c r="I9" s="150"/>
      <c r="J9" s="150"/>
      <c r="K9" s="151"/>
      <c r="L9" s="142" t="s">
        <v>60</v>
      </c>
      <c r="M9" s="142" t="s">
        <v>32</v>
      </c>
    </row>
    <row r="10" spans="1:13" ht="75.75" x14ac:dyDescent="0.2">
      <c r="A10" s="143"/>
      <c r="B10" s="143"/>
      <c r="C10" s="145"/>
      <c r="D10" s="143"/>
      <c r="E10" s="50" t="s">
        <v>35</v>
      </c>
      <c r="F10" s="49" t="s">
        <v>34</v>
      </c>
      <c r="G10" s="49" t="s">
        <v>36</v>
      </c>
      <c r="H10" s="49" t="s">
        <v>38</v>
      </c>
      <c r="I10" s="49" t="s">
        <v>39</v>
      </c>
      <c r="J10" s="49" t="s">
        <v>11</v>
      </c>
      <c r="K10" s="51" t="s">
        <v>37</v>
      </c>
      <c r="L10" s="143"/>
      <c r="M10" s="143"/>
    </row>
    <row r="11" spans="1:13" ht="23.25" x14ac:dyDescent="0.35">
      <c r="A11" s="52">
        <v>1</v>
      </c>
      <c r="B11" s="52">
        <v>2</v>
      </c>
      <c r="C11" s="90">
        <v>3</v>
      </c>
      <c r="D11" s="52">
        <v>4</v>
      </c>
      <c r="E11" s="91">
        <v>6</v>
      </c>
      <c r="F11" s="52">
        <v>5</v>
      </c>
      <c r="G11" s="52">
        <v>7</v>
      </c>
      <c r="H11" s="52">
        <v>8</v>
      </c>
      <c r="I11" s="52">
        <v>9</v>
      </c>
      <c r="J11" s="52">
        <v>10</v>
      </c>
      <c r="K11" s="92">
        <v>11</v>
      </c>
      <c r="L11" s="52">
        <v>12</v>
      </c>
      <c r="M11" s="52">
        <v>13</v>
      </c>
    </row>
    <row r="12" spans="1:13" ht="23.25" x14ac:dyDescent="0.35">
      <c r="A12" s="52"/>
      <c r="B12" s="52"/>
      <c r="C12" s="152" t="s">
        <v>13</v>
      </c>
      <c r="D12" s="153"/>
      <c r="E12" s="153"/>
      <c r="F12" s="153"/>
      <c r="G12" s="153"/>
      <c r="H12" s="153"/>
      <c r="I12" s="153"/>
      <c r="J12" s="153"/>
      <c r="K12" s="153"/>
      <c r="L12" s="153"/>
      <c r="M12" s="154"/>
    </row>
    <row r="13" spans="1:13" ht="23.25" x14ac:dyDescent="0.35">
      <c r="A13" s="52"/>
      <c r="B13" s="67" t="s">
        <v>63</v>
      </c>
      <c r="C13" s="53"/>
      <c r="D13" s="54"/>
      <c r="E13" s="54"/>
      <c r="F13" s="54"/>
      <c r="G13" s="54"/>
      <c r="H13" s="55"/>
      <c r="I13" s="56"/>
      <c r="J13" s="56"/>
      <c r="K13" s="57"/>
      <c r="L13" s="56"/>
      <c r="M13" s="56"/>
    </row>
    <row r="14" spans="1:13" ht="23.25" x14ac:dyDescent="0.35">
      <c r="A14" s="93"/>
      <c r="B14" s="58" t="s">
        <v>47</v>
      </c>
      <c r="C14" s="94">
        <v>1</v>
      </c>
      <c r="D14" s="94">
        <v>3715</v>
      </c>
      <c r="E14" s="6">
        <v>1857.5</v>
      </c>
      <c r="F14" s="94">
        <v>743</v>
      </c>
      <c r="G14" s="95">
        <v>1114.5</v>
      </c>
      <c r="H14" s="94">
        <v>1225.95</v>
      </c>
      <c r="I14" s="94">
        <v>743</v>
      </c>
      <c r="J14" s="94"/>
      <c r="K14" s="96"/>
      <c r="L14" s="94">
        <v>5683.95</v>
      </c>
      <c r="M14" s="94">
        <v>9398.9500000000007</v>
      </c>
    </row>
    <row r="15" spans="1:13" ht="23.25" x14ac:dyDescent="0.35">
      <c r="A15" s="52"/>
      <c r="B15" s="58" t="s">
        <v>49</v>
      </c>
      <c r="C15" s="94"/>
      <c r="D15" s="94"/>
      <c r="E15" s="6"/>
      <c r="F15" s="94"/>
      <c r="G15" s="95"/>
      <c r="H15" s="94"/>
      <c r="I15" s="94"/>
      <c r="J15" s="94"/>
      <c r="K15" s="96"/>
      <c r="L15" s="94"/>
      <c r="M15" s="94"/>
    </row>
    <row r="16" spans="1:13" ht="23.25" x14ac:dyDescent="0.35">
      <c r="A16" s="52"/>
      <c r="B16" s="58" t="s">
        <v>50</v>
      </c>
      <c r="C16" s="94">
        <v>3</v>
      </c>
      <c r="D16" s="94">
        <v>10587</v>
      </c>
      <c r="E16" s="94"/>
      <c r="F16" s="94"/>
      <c r="G16" s="94">
        <v>3176.1</v>
      </c>
      <c r="H16" s="94">
        <v>3211.39</v>
      </c>
      <c r="I16" s="94">
        <v>1940.95</v>
      </c>
      <c r="J16" s="94"/>
      <c r="K16" s="96"/>
      <c r="L16" s="94">
        <v>8328.44</v>
      </c>
      <c r="M16" s="94">
        <v>18915.439999999999</v>
      </c>
    </row>
    <row r="17" spans="1:16" ht="23.25" x14ac:dyDescent="0.35">
      <c r="A17" s="52"/>
      <c r="B17" s="58" t="s">
        <v>20</v>
      </c>
      <c r="C17" s="94">
        <v>9</v>
      </c>
      <c r="D17" s="94">
        <v>31131</v>
      </c>
      <c r="E17" s="94"/>
      <c r="F17" s="94"/>
      <c r="G17" s="94">
        <v>8405.3700000000008</v>
      </c>
      <c r="H17" s="94">
        <v>7782.75</v>
      </c>
      <c r="I17" s="94">
        <v>4669.6499999999996</v>
      </c>
      <c r="J17" s="94"/>
      <c r="K17" s="96"/>
      <c r="L17" s="94">
        <v>20857.77</v>
      </c>
      <c r="M17" s="94">
        <v>51988.77</v>
      </c>
    </row>
    <row r="18" spans="1:16" ht="23.25" x14ac:dyDescent="0.35">
      <c r="A18" s="97"/>
      <c r="B18" s="98" t="s">
        <v>64</v>
      </c>
      <c r="C18" s="99">
        <f>SUM(C14:C17)</f>
        <v>13</v>
      </c>
      <c r="D18" s="99">
        <f t="shared" ref="D18:M18" si="0">SUM(D14:D17)</f>
        <v>45433</v>
      </c>
      <c r="E18" s="99">
        <f>SUM(E14:E17)</f>
        <v>1857.5</v>
      </c>
      <c r="F18" s="99">
        <f t="shared" si="0"/>
        <v>743</v>
      </c>
      <c r="G18" s="99">
        <f t="shared" si="0"/>
        <v>12695.97</v>
      </c>
      <c r="H18" s="99">
        <f t="shared" si="0"/>
        <v>12220.09</v>
      </c>
      <c r="I18" s="99">
        <f t="shared" si="0"/>
        <v>7353.6</v>
      </c>
      <c r="J18" s="99"/>
      <c r="K18" s="100"/>
      <c r="L18" s="99">
        <f>SUM(L14:L17)</f>
        <v>34870.160000000003</v>
      </c>
      <c r="M18" s="99">
        <f t="shared" si="0"/>
        <v>80303.16</v>
      </c>
    </row>
    <row r="19" spans="1:16" ht="15" hidden="1" customHeight="1" x14ac:dyDescent="0.35">
      <c r="A19" s="92"/>
      <c r="B19" s="70" t="s">
        <v>66</v>
      </c>
      <c r="C19" s="96" t="e">
        <f>#REF!</f>
        <v>#REF!</v>
      </c>
      <c r="D19" s="96" t="e">
        <f>#REF!</f>
        <v>#REF!</v>
      </c>
      <c r="E19" s="96" t="e">
        <f>#REF!</f>
        <v>#REF!</v>
      </c>
      <c r="F19" s="96" t="e">
        <f>#REF!</f>
        <v>#REF!</v>
      </c>
      <c r="G19" s="96" t="e">
        <f>#REF!</f>
        <v>#REF!</v>
      </c>
      <c r="H19" s="96" t="e">
        <f>#REF!</f>
        <v>#REF!</v>
      </c>
      <c r="I19" s="96" t="e">
        <f>#REF!</f>
        <v>#REF!</v>
      </c>
      <c r="J19" s="96"/>
      <c r="K19" s="96" t="e">
        <f>#REF!+#REF!</f>
        <v>#REF!</v>
      </c>
      <c r="L19" s="96" t="e">
        <f>#REF!</f>
        <v>#REF!</v>
      </c>
      <c r="M19" s="96" t="e">
        <f>#REF!</f>
        <v>#REF!</v>
      </c>
    </row>
    <row r="20" spans="1:16" ht="15" hidden="1" customHeight="1" x14ac:dyDescent="0.35">
      <c r="A20" s="92"/>
      <c r="B20" s="70"/>
      <c r="C20" s="96" t="e">
        <f>C19-C18</f>
        <v>#REF!</v>
      </c>
      <c r="D20" s="96" t="e">
        <f t="shared" ref="D20:M20" si="1">D19-D18</f>
        <v>#REF!</v>
      </c>
      <c r="E20" s="96" t="e">
        <f>E19-E18</f>
        <v>#REF!</v>
      </c>
      <c r="F20" s="96" t="e">
        <f t="shared" si="1"/>
        <v>#REF!</v>
      </c>
      <c r="G20" s="96" t="e">
        <f t="shared" si="1"/>
        <v>#REF!</v>
      </c>
      <c r="H20" s="96" t="e">
        <f t="shared" si="1"/>
        <v>#REF!</v>
      </c>
      <c r="I20" s="96" t="e">
        <f t="shared" si="1"/>
        <v>#REF!</v>
      </c>
      <c r="J20" s="96"/>
      <c r="K20" s="96" t="e">
        <f t="shared" si="1"/>
        <v>#REF!</v>
      </c>
      <c r="L20" s="96" t="e">
        <f t="shared" si="1"/>
        <v>#REF!</v>
      </c>
      <c r="M20" s="96" t="e">
        <f t="shared" si="1"/>
        <v>#REF!</v>
      </c>
    </row>
    <row r="21" spans="1:16" ht="23.25" x14ac:dyDescent="0.35">
      <c r="A21" s="52"/>
      <c r="B21" s="67" t="s">
        <v>57</v>
      </c>
      <c r="C21" s="94"/>
      <c r="D21" s="94"/>
      <c r="E21" s="6"/>
      <c r="F21" s="94"/>
      <c r="G21" s="95"/>
      <c r="H21" s="94"/>
      <c r="I21" s="94"/>
      <c r="J21" s="94"/>
      <c r="K21" s="96"/>
      <c r="L21" s="94"/>
      <c r="M21" s="94"/>
    </row>
    <row r="22" spans="1:16" ht="23.25" x14ac:dyDescent="0.35">
      <c r="A22" s="52"/>
      <c r="B22" s="58" t="s">
        <v>58</v>
      </c>
      <c r="C22" s="94">
        <v>49</v>
      </c>
      <c r="D22" s="94">
        <v>154327</v>
      </c>
      <c r="E22" s="94"/>
      <c r="F22" s="94">
        <v>3133.6</v>
      </c>
      <c r="G22" s="94">
        <v>46298.1</v>
      </c>
      <c r="H22" s="94">
        <v>46453.75</v>
      </c>
      <c r="I22" s="94">
        <v>27004</v>
      </c>
      <c r="J22" s="94">
        <v>5127.55</v>
      </c>
      <c r="K22" s="94" t="e">
        <f>#REF!+#REF!+#REF!+#REF!+#REF!+#REF!</f>
        <v>#REF!</v>
      </c>
      <c r="L22" s="94">
        <v>128017</v>
      </c>
      <c r="M22" s="94">
        <v>282344</v>
      </c>
    </row>
    <row r="23" spans="1:16" ht="23.25" x14ac:dyDescent="0.35">
      <c r="A23" s="52"/>
      <c r="B23" s="58" t="s">
        <v>51</v>
      </c>
      <c r="C23" s="94">
        <v>30</v>
      </c>
      <c r="D23" s="94">
        <v>93030</v>
      </c>
      <c r="E23" s="94"/>
      <c r="F23" s="94">
        <v>1860.6</v>
      </c>
      <c r="G23" s="94">
        <v>25022.78</v>
      </c>
      <c r="H23" s="94">
        <v>30451.82</v>
      </c>
      <c r="I23" s="94">
        <v>18606</v>
      </c>
      <c r="J23" s="94"/>
      <c r="K23" s="96"/>
      <c r="L23" s="94">
        <v>75941.2</v>
      </c>
      <c r="M23" s="94">
        <v>168971.2</v>
      </c>
    </row>
    <row r="24" spans="1:16" ht="23.25" x14ac:dyDescent="0.35">
      <c r="A24" s="52"/>
      <c r="B24" s="58" t="s">
        <v>52</v>
      </c>
      <c r="C24" s="94">
        <v>224</v>
      </c>
      <c r="D24" s="94">
        <v>652736</v>
      </c>
      <c r="E24" s="94"/>
      <c r="F24" s="94">
        <v>291.39999999999998</v>
      </c>
      <c r="G24" s="94">
        <v>163201.47</v>
      </c>
      <c r="H24" s="94">
        <v>159541.5</v>
      </c>
      <c r="I24" s="94">
        <v>97910.399999999994</v>
      </c>
      <c r="J24" s="94">
        <v>874.2</v>
      </c>
      <c r="K24" s="96"/>
      <c r="L24" s="94">
        <v>421818.97</v>
      </c>
      <c r="M24" s="94">
        <v>1074554.97</v>
      </c>
      <c r="O24" s="37">
        <f>M24/C24</f>
        <v>4797.12</v>
      </c>
    </row>
    <row r="25" spans="1:16" ht="23.25" x14ac:dyDescent="0.35">
      <c r="A25" s="52"/>
      <c r="B25" s="58" t="s">
        <v>53</v>
      </c>
      <c r="C25" s="94">
        <v>105</v>
      </c>
      <c r="D25" s="94">
        <v>268380</v>
      </c>
      <c r="E25" s="94"/>
      <c r="F25" s="94">
        <v>3834</v>
      </c>
      <c r="G25" s="94">
        <v>60347.06</v>
      </c>
      <c r="H25" s="94"/>
      <c r="I25" s="94">
        <v>1150.2</v>
      </c>
      <c r="J25" s="94">
        <v>3834</v>
      </c>
      <c r="K25" s="96"/>
      <c r="L25" s="94">
        <v>69165.259999999995</v>
      </c>
      <c r="M25" s="94">
        <v>337545.26</v>
      </c>
      <c r="O25" s="37">
        <f>M25/C25</f>
        <v>3214.72</v>
      </c>
    </row>
    <row r="26" spans="1:16" ht="23.25" x14ac:dyDescent="0.35">
      <c r="A26" s="52"/>
      <c r="B26" s="58" t="s">
        <v>56</v>
      </c>
      <c r="C26" s="94">
        <v>33.799999999999997</v>
      </c>
      <c r="D26" s="94">
        <v>80342.600000000006</v>
      </c>
      <c r="E26" s="94"/>
      <c r="F26" s="94">
        <v>1782.75</v>
      </c>
      <c r="G26" s="94">
        <v>13990.5</v>
      </c>
      <c r="H26" s="94"/>
      <c r="I26" s="94"/>
      <c r="J26" s="94"/>
      <c r="K26" s="94" t="e">
        <f>#REF!</f>
        <v>#REF!</v>
      </c>
      <c r="L26" s="94">
        <v>15773.25</v>
      </c>
      <c r="M26" s="94">
        <v>96115.85</v>
      </c>
      <c r="O26" s="37">
        <f>M26/C26</f>
        <v>2843.66</v>
      </c>
      <c r="P26" s="2">
        <f>O24-O26</f>
        <v>1953.46</v>
      </c>
    </row>
    <row r="27" spans="1:16" ht="23.25" x14ac:dyDescent="0.35">
      <c r="A27" s="78"/>
      <c r="B27" s="67" t="s">
        <v>65</v>
      </c>
      <c r="C27" s="101">
        <f>SUM(C22:C26)</f>
        <v>441.8</v>
      </c>
      <c r="D27" s="101">
        <f t="shared" ref="D27:M27" si="2">SUM(D22:D26)</f>
        <v>1248815.6000000001</v>
      </c>
      <c r="E27" s="101">
        <f t="shared" si="2"/>
        <v>0</v>
      </c>
      <c r="F27" s="101">
        <f t="shared" si="2"/>
        <v>10902.35</v>
      </c>
      <c r="G27" s="101">
        <f t="shared" si="2"/>
        <v>308859.90999999997</v>
      </c>
      <c r="H27" s="101">
        <f t="shared" si="2"/>
        <v>236447.07</v>
      </c>
      <c r="I27" s="101">
        <f t="shared" si="2"/>
        <v>144670.6</v>
      </c>
      <c r="J27" s="101">
        <f t="shared" si="2"/>
        <v>9835.75</v>
      </c>
      <c r="K27" s="101" t="e">
        <f t="shared" si="2"/>
        <v>#REF!</v>
      </c>
      <c r="L27" s="101">
        <f>L22+L23+L24+L25+L26</f>
        <v>710715.68</v>
      </c>
      <c r="M27" s="101">
        <f t="shared" si="2"/>
        <v>1959531.28</v>
      </c>
    </row>
    <row r="28" spans="1:16" ht="15" hidden="1" customHeight="1" x14ac:dyDescent="0.35">
      <c r="A28" s="92"/>
      <c r="B28" s="70" t="s">
        <v>45</v>
      </c>
      <c r="C28" s="96" t="e">
        <f>#REF!</f>
        <v>#REF!</v>
      </c>
      <c r="D28" s="96" t="e">
        <f>#REF!</f>
        <v>#REF!</v>
      </c>
      <c r="E28" s="7"/>
      <c r="F28" s="96" t="e">
        <f>#REF!</f>
        <v>#REF!</v>
      </c>
      <c r="G28" s="7" t="e">
        <f>#REF!</f>
        <v>#REF!</v>
      </c>
      <c r="H28" s="96" t="e">
        <f>#REF!</f>
        <v>#REF!</v>
      </c>
      <c r="I28" s="96" t="e">
        <f>#REF!</f>
        <v>#REF!</v>
      </c>
      <c r="J28" s="96"/>
      <c r="K28" s="96" t="e">
        <f>#REF!+#REF!</f>
        <v>#REF!</v>
      </c>
      <c r="L28" s="96" t="e">
        <f>SUM(F28:K28)</f>
        <v>#REF!</v>
      </c>
      <c r="M28" s="96" t="e">
        <f>L28+D28</f>
        <v>#REF!</v>
      </c>
    </row>
    <row r="29" spans="1:16" ht="15" hidden="1" customHeight="1" x14ac:dyDescent="0.35">
      <c r="A29" s="92"/>
      <c r="B29" s="70"/>
      <c r="C29" s="96" t="e">
        <f>C28-C27</f>
        <v>#REF!</v>
      </c>
      <c r="D29" s="96" t="e">
        <f>D28-D27</f>
        <v>#REF!</v>
      </c>
      <c r="E29" s="96"/>
      <c r="F29" s="96" t="e">
        <f>F28-F27</f>
        <v>#REF!</v>
      </c>
      <c r="G29" s="96" t="e">
        <f t="shared" ref="G29:M29" si="3">G28-G27</f>
        <v>#REF!</v>
      </c>
      <c r="H29" s="96" t="e">
        <f t="shared" si="3"/>
        <v>#REF!</v>
      </c>
      <c r="I29" s="96" t="e">
        <f t="shared" si="3"/>
        <v>#REF!</v>
      </c>
      <c r="J29" s="96"/>
      <c r="K29" s="96" t="e">
        <f t="shared" si="3"/>
        <v>#REF!</v>
      </c>
      <c r="L29" s="96" t="e">
        <f t="shared" si="3"/>
        <v>#REF!</v>
      </c>
      <c r="M29" s="96" t="e">
        <f t="shared" si="3"/>
        <v>#REF!</v>
      </c>
    </row>
    <row r="30" spans="1:16" ht="23.25" x14ac:dyDescent="0.35">
      <c r="A30" s="102"/>
      <c r="B30" s="103" t="s">
        <v>14</v>
      </c>
      <c r="C30" s="104">
        <f>C14+C15+C16+C17+C22+C23+C24+C25+C26</f>
        <v>454.8</v>
      </c>
      <c r="D30" s="104">
        <f t="shared" ref="D30:K30" si="4">D14+D15+D16+D17+D22+D23+D24+D25+D26</f>
        <v>1294248.6000000001</v>
      </c>
      <c r="E30" s="104">
        <f>E14+E15+E16+E17+E22+E23+E24+E25+E26</f>
        <v>1857.5</v>
      </c>
      <c r="F30" s="104">
        <f t="shared" si="4"/>
        <v>11645.35</v>
      </c>
      <c r="G30" s="104">
        <f t="shared" si="4"/>
        <v>321555.88</v>
      </c>
      <c r="H30" s="104">
        <f t="shared" si="4"/>
        <v>248667.16</v>
      </c>
      <c r="I30" s="104">
        <f t="shared" si="4"/>
        <v>152024.20000000001</v>
      </c>
      <c r="J30" s="104">
        <f t="shared" si="4"/>
        <v>9835.75</v>
      </c>
      <c r="K30" s="105" t="e">
        <f t="shared" si="4"/>
        <v>#REF!</v>
      </c>
      <c r="L30" s="104">
        <f>L14+L15+L16+L17+L22+L23+L24+L25+L26</f>
        <v>745585.84</v>
      </c>
      <c r="M30" s="104">
        <f>M14+M15+M16+M17+M22+M23+M24+M25+M26</f>
        <v>2039834.44</v>
      </c>
    </row>
    <row r="31" spans="1:16" ht="23.25" x14ac:dyDescent="0.35">
      <c r="A31" s="106"/>
      <c r="B31" s="107"/>
      <c r="C31" s="146" t="s">
        <v>46</v>
      </c>
      <c r="D31" s="147"/>
      <c r="E31" s="147"/>
      <c r="F31" s="147"/>
      <c r="G31" s="147"/>
      <c r="H31" s="147"/>
      <c r="I31" s="147"/>
      <c r="J31" s="147"/>
      <c r="K31" s="147"/>
      <c r="L31" s="147"/>
      <c r="M31" s="148"/>
    </row>
    <row r="32" spans="1:16" ht="23.25" x14ac:dyDescent="0.35">
      <c r="A32" s="52"/>
      <c r="B32" s="67" t="s">
        <v>63</v>
      </c>
      <c r="C32" s="53"/>
      <c r="D32" s="54"/>
      <c r="E32" s="54"/>
      <c r="F32" s="54"/>
      <c r="G32" s="54"/>
      <c r="H32" s="55"/>
      <c r="I32" s="56"/>
      <c r="J32" s="56"/>
      <c r="K32" s="57"/>
      <c r="L32" s="56"/>
      <c r="M32" s="56"/>
    </row>
    <row r="33" spans="1:13" ht="23.25" x14ac:dyDescent="0.35">
      <c r="A33" s="108"/>
      <c r="B33" s="58" t="s">
        <v>47</v>
      </c>
      <c r="C33" s="78"/>
      <c r="D33" s="95">
        <v>3715</v>
      </c>
      <c r="E33" s="6">
        <v>2415</v>
      </c>
      <c r="F33" s="109"/>
      <c r="G33" s="109"/>
      <c r="H33" s="94"/>
      <c r="I33" s="110"/>
      <c r="J33" s="110"/>
      <c r="K33" s="111"/>
      <c r="L33" s="94">
        <v>2415</v>
      </c>
      <c r="M33" s="94">
        <v>6130</v>
      </c>
    </row>
    <row r="34" spans="1:13" ht="23.25" x14ac:dyDescent="0.35">
      <c r="A34" s="108"/>
      <c r="B34" s="58" t="s">
        <v>49</v>
      </c>
      <c r="C34" s="78"/>
      <c r="D34" s="109"/>
      <c r="E34" s="112"/>
      <c r="F34" s="109"/>
      <c r="G34" s="109"/>
      <c r="H34" s="94"/>
      <c r="I34" s="110"/>
      <c r="J34" s="110"/>
      <c r="K34" s="111"/>
      <c r="L34" s="110"/>
      <c r="M34" s="110"/>
    </row>
    <row r="35" spans="1:13" ht="23.25" x14ac:dyDescent="0.35">
      <c r="A35" s="52"/>
      <c r="B35" s="58" t="s">
        <v>50</v>
      </c>
      <c r="C35" s="94">
        <v>1</v>
      </c>
      <c r="D35" s="94">
        <v>3529</v>
      </c>
      <c r="E35" s="94"/>
      <c r="F35" s="94"/>
      <c r="G35" s="94">
        <v>1058.7</v>
      </c>
      <c r="H35" s="94">
        <v>1164.57</v>
      </c>
      <c r="I35" s="94">
        <v>882.25</v>
      </c>
      <c r="J35" s="94"/>
      <c r="K35" s="94" t="e">
        <f>#REF!</f>
        <v>#REF!</v>
      </c>
      <c r="L35" s="94">
        <v>3105.52</v>
      </c>
      <c r="M35" s="94">
        <v>6634.52</v>
      </c>
    </row>
    <row r="36" spans="1:13" ht="23.25" x14ac:dyDescent="0.35">
      <c r="A36" s="52"/>
      <c r="B36" s="58" t="s">
        <v>20</v>
      </c>
      <c r="C36" s="94">
        <v>3</v>
      </c>
      <c r="D36" s="94">
        <v>10377</v>
      </c>
      <c r="E36" s="94"/>
      <c r="F36" s="94"/>
      <c r="G36" s="94">
        <v>3113.1</v>
      </c>
      <c r="H36" s="94">
        <v>2594.25</v>
      </c>
      <c r="I36" s="94">
        <v>1556.55</v>
      </c>
      <c r="J36" s="94"/>
      <c r="K36" s="96"/>
      <c r="L36" s="94">
        <v>7263.9</v>
      </c>
      <c r="M36" s="94">
        <v>17640.900000000001</v>
      </c>
    </row>
    <row r="37" spans="1:13" ht="23.25" x14ac:dyDescent="0.35">
      <c r="A37" s="97"/>
      <c r="B37" s="98" t="s">
        <v>64</v>
      </c>
      <c r="C37" s="99">
        <f t="shared" ref="C37:I37" si="5">SUM(C33:C36)</f>
        <v>4</v>
      </c>
      <c r="D37" s="99">
        <f>SUM(D33:D36)</f>
        <v>17621</v>
      </c>
      <c r="E37" s="99">
        <f>SUM(E33:E36)</f>
        <v>2415</v>
      </c>
      <c r="F37" s="99">
        <f t="shared" si="5"/>
        <v>0</v>
      </c>
      <c r="G37" s="99">
        <f t="shared" si="5"/>
        <v>4171.8</v>
      </c>
      <c r="H37" s="99">
        <f t="shared" si="5"/>
        <v>3758.82</v>
      </c>
      <c r="I37" s="99">
        <f t="shared" si="5"/>
        <v>2438.8000000000002</v>
      </c>
      <c r="J37" s="99"/>
      <c r="K37" s="100"/>
      <c r="L37" s="99">
        <f>SUM(L33:L36)</f>
        <v>12784.42</v>
      </c>
      <c r="M37" s="99">
        <f>SUM(M33:M36)</f>
        <v>30405.42</v>
      </c>
    </row>
    <row r="38" spans="1:13" ht="15.75" hidden="1" customHeight="1" x14ac:dyDescent="0.35">
      <c r="A38" s="113"/>
      <c r="B38" s="114" t="s">
        <v>66</v>
      </c>
      <c r="C38" s="100" t="e">
        <f>#REF!</f>
        <v>#REF!</v>
      </c>
      <c r="D38" s="100" t="e">
        <f>#REF!</f>
        <v>#REF!</v>
      </c>
      <c r="E38" s="100" t="e">
        <f>#REF!</f>
        <v>#REF!</v>
      </c>
      <c r="F38" s="100" t="e">
        <f>#REF!</f>
        <v>#REF!</v>
      </c>
      <c r="G38" s="100" t="e">
        <f>#REF!</f>
        <v>#REF!</v>
      </c>
      <c r="H38" s="100" t="e">
        <f>#REF!</f>
        <v>#REF!</v>
      </c>
      <c r="I38" s="100" t="e">
        <f>#REF!</f>
        <v>#REF!</v>
      </c>
      <c r="J38" s="100"/>
      <c r="K38" s="100" t="e">
        <f>#REF!</f>
        <v>#REF!</v>
      </c>
      <c r="L38" s="100" t="e">
        <f>#REF!</f>
        <v>#REF!</v>
      </c>
      <c r="M38" s="100" t="e">
        <f>#REF!</f>
        <v>#REF!</v>
      </c>
    </row>
    <row r="39" spans="1:13" ht="15.75" hidden="1" customHeight="1" x14ac:dyDescent="0.35">
      <c r="A39" s="113"/>
      <c r="B39" s="114"/>
      <c r="C39" s="100" t="e">
        <f>C38-C37</f>
        <v>#REF!</v>
      </c>
      <c r="D39" s="100" t="e">
        <f t="shared" ref="D39:M39" si="6">D38-D37</f>
        <v>#REF!</v>
      </c>
      <c r="E39" s="100" t="e">
        <f>E38-E37</f>
        <v>#REF!</v>
      </c>
      <c r="F39" s="100" t="e">
        <f t="shared" si="6"/>
        <v>#REF!</v>
      </c>
      <c r="G39" s="100" t="e">
        <f t="shared" si="6"/>
        <v>#REF!</v>
      </c>
      <c r="H39" s="100" t="e">
        <f t="shared" si="6"/>
        <v>#REF!</v>
      </c>
      <c r="I39" s="100" t="e">
        <f t="shared" si="6"/>
        <v>#REF!</v>
      </c>
      <c r="J39" s="100"/>
      <c r="K39" s="100" t="e">
        <f t="shared" si="6"/>
        <v>#REF!</v>
      </c>
      <c r="L39" s="100" t="e">
        <f t="shared" si="6"/>
        <v>#REF!</v>
      </c>
      <c r="M39" s="100" t="e">
        <f t="shared" si="6"/>
        <v>#REF!</v>
      </c>
    </row>
    <row r="40" spans="1:13" ht="23.25" x14ac:dyDescent="0.35">
      <c r="A40" s="91"/>
      <c r="B40" s="91" t="s">
        <v>59</v>
      </c>
      <c r="C40" s="115"/>
      <c r="D40" s="115"/>
      <c r="E40" s="6"/>
      <c r="F40" s="115"/>
      <c r="G40" s="6"/>
      <c r="H40" s="115"/>
      <c r="I40" s="115"/>
      <c r="J40" s="115"/>
      <c r="K40" s="96"/>
      <c r="L40" s="110"/>
      <c r="M40" s="94"/>
    </row>
    <row r="41" spans="1:13" ht="23.25" x14ac:dyDescent="0.35">
      <c r="A41" s="91"/>
      <c r="B41" s="116" t="s">
        <v>58</v>
      </c>
      <c r="C41" s="115">
        <v>13</v>
      </c>
      <c r="D41" s="115">
        <v>38630</v>
      </c>
      <c r="E41" s="115"/>
      <c r="F41" s="115"/>
      <c r="G41" s="115">
        <v>9548.7999999999993</v>
      </c>
      <c r="H41" s="115">
        <v>9429.1</v>
      </c>
      <c r="I41" s="115">
        <v>6594.5</v>
      </c>
      <c r="J41" s="115">
        <v>3062.2</v>
      </c>
      <c r="K41" s="96"/>
      <c r="L41" s="94">
        <v>28634.6</v>
      </c>
      <c r="M41" s="94">
        <v>67264.600000000006</v>
      </c>
    </row>
    <row r="42" spans="1:13" ht="23.25" x14ac:dyDescent="0.35">
      <c r="A42" s="91"/>
      <c r="B42" s="116" t="s">
        <v>51</v>
      </c>
      <c r="C42" s="115">
        <v>23</v>
      </c>
      <c r="D42" s="115">
        <v>71323</v>
      </c>
      <c r="E42" s="115"/>
      <c r="F42" s="115">
        <v>620.20000000000005</v>
      </c>
      <c r="G42" s="115">
        <v>20683.669999999998</v>
      </c>
      <c r="H42" s="115">
        <v>23536.59</v>
      </c>
      <c r="I42" s="115">
        <v>16900.45</v>
      </c>
      <c r="J42" s="115"/>
      <c r="K42" s="96"/>
      <c r="L42" s="94">
        <v>61740.91</v>
      </c>
      <c r="M42" s="94">
        <v>133063.91</v>
      </c>
    </row>
    <row r="43" spans="1:13" ht="23.25" x14ac:dyDescent="0.35">
      <c r="A43" s="52"/>
      <c r="B43" s="58" t="s">
        <v>52</v>
      </c>
      <c r="C43" s="94">
        <v>163</v>
      </c>
      <c r="D43" s="94">
        <v>474982</v>
      </c>
      <c r="E43" s="94"/>
      <c r="F43" s="94"/>
      <c r="G43" s="94">
        <v>123670.16</v>
      </c>
      <c r="H43" s="94">
        <v>118745.5</v>
      </c>
      <c r="I43" s="94">
        <v>71247.3</v>
      </c>
      <c r="J43" s="94"/>
      <c r="K43" s="96"/>
      <c r="L43" s="94">
        <v>313662.96000000002</v>
      </c>
      <c r="M43" s="94">
        <v>788644.96</v>
      </c>
    </row>
    <row r="44" spans="1:13" ht="23.25" x14ac:dyDescent="0.35">
      <c r="A44" s="52"/>
      <c r="B44" s="58" t="s">
        <v>53</v>
      </c>
      <c r="C44" s="94">
        <v>166.4</v>
      </c>
      <c r="D44" s="94">
        <v>425318.40000000002</v>
      </c>
      <c r="E44" s="94"/>
      <c r="F44" s="94">
        <v>4600.8</v>
      </c>
      <c r="G44" s="94">
        <v>80974.080000000002</v>
      </c>
      <c r="H44" s="94"/>
      <c r="I44" s="94">
        <v>2300.4</v>
      </c>
      <c r="J44" s="94">
        <v>3067.2</v>
      </c>
      <c r="K44" s="96"/>
      <c r="L44" s="94">
        <v>90942.48</v>
      </c>
      <c r="M44" s="94">
        <v>516260.88</v>
      </c>
    </row>
    <row r="45" spans="1:13" ht="23.25" x14ac:dyDescent="0.35">
      <c r="A45" s="52"/>
      <c r="B45" s="58" t="s">
        <v>56</v>
      </c>
      <c r="C45" s="94">
        <v>82.4</v>
      </c>
      <c r="D45" s="94">
        <v>195864.8</v>
      </c>
      <c r="E45" s="94"/>
      <c r="F45" s="94">
        <v>950.8</v>
      </c>
      <c r="G45" s="94">
        <v>39558.03</v>
      </c>
      <c r="H45" s="94"/>
      <c r="I45" s="94"/>
      <c r="J45" s="94"/>
      <c r="K45" s="96"/>
      <c r="L45" s="94">
        <f>SUM(F45:K45)</f>
        <v>40508.83</v>
      </c>
      <c r="M45" s="94">
        <f>L45+D45</f>
        <v>236373.63</v>
      </c>
    </row>
    <row r="46" spans="1:13" ht="23.25" x14ac:dyDescent="0.35">
      <c r="A46" s="78"/>
      <c r="B46" s="67" t="s">
        <v>65</v>
      </c>
      <c r="C46" s="101">
        <f>SUM(C41:C45)</f>
        <v>447.8</v>
      </c>
      <c r="D46" s="101">
        <f>SUM(D41:D45)</f>
        <v>1206118.2</v>
      </c>
      <c r="E46" s="101"/>
      <c r="F46" s="101">
        <f>SUM(F41:F45)</f>
        <v>6171.8</v>
      </c>
      <c r="G46" s="101">
        <f t="shared" ref="G46:M46" si="7">SUM(G41:G45)</f>
        <v>274434.74</v>
      </c>
      <c r="H46" s="101">
        <f t="shared" si="7"/>
        <v>151711.19</v>
      </c>
      <c r="I46" s="101">
        <f t="shared" si="7"/>
        <v>97042.65</v>
      </c>
      <c r="J46" s="101">
        <f t="shared" si="7"/>
        <v>6129.4</v>
      </c>
      <c r="K46" s="100">
        <f t="shared" si="7"/>
        <v>0</v>
      </c>
      <c r="L46" s="101">
        <f>SUM(L41:L45)</f>
        <v>535489.78</v>
      </c>
      <c r="M46" s="101">
        <f t="shared" si="7"/>
        <v>1741607.98</v>
      </c>
    </row>
    <row r="47" spans="1:13" ht="15" hidden="1" customHeight="1" x14ac:dyDescent="0.35">
      <c r="A47" s="92"/>
      <c r="B47" s="70" t="s">
        <v>45</v>
      </c>
      <c r="C47" s="96" t="e">
        <f>#REF!</f>
        <v>#REF!</v>
      </c>
      <c r="D47" s="96" t="e">
        <f>#REF!</f>
        <v>#REF!</v>
      </c>
      <c r="E47" s="96"/>
      <c r="F47" s="96" t="e">
        <f>#REF!</f>
        <v>#REF!</v>
      </c>
      <c r="G47" s="96" t="e">
        <f>#REF!</f>
        <v>#REF!</v>
      </c>
      <c r="H47" s="96" t="e">
        <f>#REF!</f>
        <v>#REF!</v>
      </c>
      <c r="I47" s="96" t="e">
        <f>#REF!</f>
        <v>#REF!</v>
      </c>
      <c r="J47" s="96"/>
      <c r="K47" s="96" t="e">
        <f>#REF!</f>
        <v>#REF!</v>
      </c>
      <c r="L47" s="96" t="e">
        <f>#REF!</f>
        <v>#REF!</v>
      </c>
      <c r="M47" s="96" t="e">
        <f>#REF!</f>
        <v>#REF!</v>
      </c>
    </row>
    <row r="48" spans="1:13" ht="15" hidden="1" customHeight="1" x14ac:dyDescent="0.35">
      <c r="A48" s="92"/>
      <c r="B48" s="70"/>
      <c r="C48" s="96" t="e">
        <f>C47-C46</f>
        <v>#REF!</v>
      </c>
      <c r="D48" s="96" t="e">
        <f t="shared" ref="D48:M48" si="8">D47-D46</f>
        <v>#REF!</v>
      </c>
      <c r="E48" s="96"/>
      <c r="F48" s="96" t="e">
        <f t="shared" si="8"/>
        <v>#REF!</v>
      </c>
      <c r="G48" s="96" t="e">
        <f t="shared" si="8"/>
        <v>#REF!</v>
      </c>
      <c r="H48" s="96" t="e">
        <f t="shared" si="8"/>
        <v>#REF!</v>
      </c>
      <c r="I48" s="96" t="e">
        <f t="shared" si="8"/>
        <v>#REF!</v>
      </c>
      <c r="J48" s="96"/>
      <c r="K48" s="96" t="e">
        <f t="shared" si="8"/>
        <v>#REF!</v>
      </c>
      <c r="L48" s="96" t="e">
        <f t="shared" si="8"/>
        <v>#REF!</v>
      </c>
      <c r="M48" s="96" t="e">
        <f t="shared" si="8"/>
        <v>#REF!</v>
      </c>
    </row>
    <row r="49" spans="1:13" ht="24" thickBot="1" x14ac:dyDescent="0.4">
      <c r="A49" s="117"/>
      <c r="B49" s="118" t="s">
        <v>22</v>
      </c>
      <c r="C49" s="119">
        <f>C46+C37</f>
        <v>451.8</v>
      </c>
      <c r="D49" s="119">
        <f>D46+D37</f>
        <v>1223739.2</v>
      </c>
      <c r="E49" s="119">
        <f>E46+E37</f>
        <v>2415</v>
      </c>
      <c r="F49" s="119">
        <f>F46+F37</f>
        <v>6171.8</v>
      </c>
      <c r="G49" s="119">
        <f t="shared" ref="G49:M49" si="9">G46+G37</f>
        <v>278606.53999999998</v>
      </c>
      <c r="H49" s="119">
        <f t="shared" si="9"/>
        <v>155470.01</v>
      </c>
      <c r="I49" s="119">
        <f t="shared" si="9"/>
        <v>99481.45</v>
      </c>
      <c r="J49" s="119">
        <f t="shared" si="9"/>
        <v>6129.4</v>
      </c>
      <c r="K49" s="120">
        <f t="shared" si="9"/>
        <v>0</v>
      </c>
      <c r="L49" s="119">
        <f t="shared" si="9"/>
        <v>548274.19999999995</v>
      </c>
      <c r="M49" s="119">
        <f t="shared" si="9"/>
        <v>1772013.4</v>
      </c>
    </row>
    <row r="50" spans="1:13" ht="24" thickBot="1" x14ac:dyDescent="0.4">
      <c r="A50" s="121"/>
      <c r="B50" s="122" t="s">
        <v>23</v>
      </c>
      <c r="C50" s="123">
        <f>C49+C30</f>
        <v>906.6</v>
      </c>
      <c r="D50" s="123">
        <f>D49+D30</f>
        <v>2517987.7999999998</v>
      </c>
      <c r="E50" s="123">
        <f>E49+E30</f>
        <v>4272.5</v>
      </c>
      <c r="F50" s="123">
        <f>F49+F30</f>
        <v>17817.150000000001</v>
      </c>
      <c r="G50" s="123">
        <f t="shared" ref="G50:M50" si="10">G49+G30</f>
        <v>600162.42000000004</v>
      </c>
      <c r="H50" s="123">
        <f t="shared" si="10"/>
        <v>404137.17</v>
      </c>
      <c r="I50" s="123">
        <f t="shared" si="10"/>
        <v>251505.65</v>
      </c>
      <c r="J50" s="123">
        <f t="shared" si="10"/>
        <v>15965.15</v>
      </c>
      <c r="K50" s="124" t="e">
        <f t="shared" si="10"/>
        <v>#REF!</v>
      </c>
      <c r="L50" s="123">
        <f t="shared" si="10"/>
        <v>1293860.04</v>
      </c>
      <c r="M50" s="125">
        <f t="shared" si="10"/>
        <v>3811847.84</v>
      </c>
    </row>
    <row r="51" spans="1:13" ht="23.25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26"/>
      <c r="L51" s="1"/>
      <c r="M51" s="1"/>
    </row>
    <row r="52" spans="1:13" ht="33" customHeight="1" x14ac:dyDescent="0.35">
      <c r="A52" s="79" t="s">
        <v>47</v>
      </c>
      <c r="B52" s="79"/>
      <c r="C52" s="5"/>
      <c r="D52" s="81" t="s">
        <v>17</v>
      </c>
      <c r="E52" s="79"/>
      <c r="F52" s="127"/>
      <c r="G52" s="79"/>
      <c r="H52" s="5"/>
      <c r="I52" s="127"/>
      <c r="J52" s="127"/>
      <c r="K52" s="84"/>
      <c r="L52" s="127"/>
      <c r="M52" s="127"/>
    </row>
    <row r="53" spans="1:13" s="8" customFormat="1" ht="15.75" x14ac:dyDescent="0.25">
      <c r="A53" s="47"/>
      <c r="B53" s="47"/>
      <c r="C53" s="48"/>
      <c r="D53" s="14"/>
      <c r="E53" s="47"/>
      <c r="F53" s="14"/>
      <c r="G53" s="47"/>
      <c r="H53" s="14"/>
      <c r="I53" s="14"/>
      <c r="J53" s="14"/>
      <c r="K53" s="15"/>
      <c r="L53" s="14"/>
      <c r="M53" s="14"/>
    </row>
    <row r="54" spans="1:13" s="8" customFormat="1" ht="38.25" customHeight="1" x14ac:dyDescent="0.35">
      <c r="A54" s="79" t="s">
        <v>70</v>
      </c>
      <c r="B54" s="79"/>
      <c r="C54" s="79"/>
      <c r="D54" s="79" t="s">
        <v>75</v>
      </c>
      <c r="E54" s="47"/>
      <c r="F54" s="14"/>
      <c r="G54" s="47"/>
      <c r="H54" s="14"/>
      <c r="I54" s="14"/>
      <c r="J54" s="14"/>
      <c r="K54" s="15"/>
      <c r="L54" s="14"/>
      <c r="M54" s="14"/>
    </row>
  </sheetData>
  <mergeCells count="11">
    <mergeCell ref="C31:M31"/>
    <mergeCell ref="E9:G9"/>
    <mergeCell ref="H9:K9"/>
    <mergeCell ref="L9:L10"/>
    <mergeCell ref="M9:M10"/>
    <mergeCell ref="C12:M12"/>
    <mergeCell ref="B2:L2"/>
    <mergeCell ref="A9:A10"/>
    <mergeCell ref="B9:B10"/>
    <mergeCell ref="C9:C10"/>
    <mergeCell ref="D9:D10"/>
  </mergeCells>
  <phoneticPr fontId="1" type="noConversion"/>
  <pageMargins left="0.75" right="0.75" top="0.3" bottom="0.33" header="0.18" footer="0.26"/>
  <pageSetup paperSize="9" scale="4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3"/>
  <sheetViews>
    <sheetView tabSelected="1" view="pageBreakPreview" topLeftCell="B35" zoomScale="75" zoomScaleNormal="100" workbookViewId="0">
      <selection activeCell="K55" sqref="K55:L55"/>
    </sheetView>
  </sheetViews>
  <sheetFormatPr defaultRowHeight="12.75" x14ac:dyDescent="0.2"/>
  <cols>
    <col min="1" max="1" width="0" style="4" hidden="1" customWidth="1"/>
    <col min="2" max="2" width="53" style="2" customWidth="1"/>
    <col min="3" max="3" width="14.42578125" style="37" customWidth="1"/>
    <col min="4" max="4" width="17.42578125" style="2" customWidth="1"/>
    <col min="5" max="5" width="14.7109375" style="2" customWidth="1"/>
    <col min="6" max="6" width="13.5703125" style="2" customWidth="1"/>
    <col min="7" max="7" width="15.85546875" style="2" customWidth="1"/>
    <col min="8" max="8" width="16" style="2" customWidth="1"/>
    <col min="9" max="9" width="14" style="2" customWidth="1"/>
    <col min="10" max="10" width="15.85546875" style="2" customWidth="1"/>
    <col min="11" max="11" width="15.5703125" style="2" customWidth="1"/>
    <col min="12" max="12" width="19.28515625" style="2" customWidth="1"/>
    <col min="13" max="13" width="13.85546875" style="4" hidden="1" customWidth="1"/>
    <col min="14" max="14" width="13.140625" style="4" hidden="1" customWidth="1"/>
    <col min="15" max="15" width="18.42578125" style="2" customWidth="1"/>
    <col min="16" max="16" width="17.28515625" style="2" customWidth="1"/>
    <col min="17" max="17" width="22.140625" style="2" customWidth="1"/>
    <col min="18" max="18" width="16.7109375" style="2" customWidth="1"/>
    <col min="19" max="19" width="16.5703125" style="2" customWidth="1"/>
    <col min="20" max="20" width="17.140625" style="2" customWidth="1"/>
    <col min="21" max="16384" width="9.140625" style="2"/>
  </cols>
  <sheetData>
    <row r="1" spans="1:19" ht="20.25" x14ac:dyDescent="0.3">
      <c r="B1" s="9"/>
      <c r="C1" s="37" t="s">
        <v>16</v>
      </c>
    </row>
    <row r="2" spans="1:19" ht="15.75" x14ac:dyDescent="0.25">
      <c r="A2" s="10" t="s">
        <v>24</v>
      </c>
      <c r="B2" s="11"/>
      <c r="C2" s="3"/>
      <c r="D2" s="13"/>
      <c r="E2" s="11"/>
      <c r="F2" s="13"/>
      <c r="G2" s="11"/>
      <c r="H2" s="11"/>
      <c r="I2" s="14"/>
      <c r="J2" s="13"/>
      <c r="K2" s="13"/>
      <c r="L2" s="13"/>
      <c r="M2" s="15"/>
      <c r="N2" s="16"/>
      <c r="O2" s="17"/>
      <c r="P2" s="17"/>
      <c r="Q2" s="17"/>
    </row>
    <row r="3" spans="1:19" ht="54" customHeight="1" x14ac:dyDescent="0.4">
      <c r="A3" s="16"/>
      <c r="B3" s="141" t="s">
        <v>69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</row>
    <row r="4" spans="1:19" ht="15.75" customHeight="1" x14ac:dyDescent="0.3">
      <c r="A4" s="159"/>
      <c r="B4" s="159"/>
      <c r="C4" s="159"/>
      <c r="D4" s="159"/>
      <c r="E4" s="18"/>
      <c r="F4" s="19"/>
      <c r="G4" s="18"/>
      <c r="H4" s="18"/>
      <c r="I4" s="14"/>
      <c r="J4" s="13"/>
      <c r="K4" s="20"/>
      <c r="L4" s="20"/>
      <c r="M4" s="21"/>
      <c r="N4" s="21"/>
      <c r="O4" s="20"/>
      <c r="P4" s="22"/>
      <c r="Q4" s="23"/>
    </row>
    <row r="5" spans="1:19" ht="15" hidden="1" customHeight="1" x14ac:dyDescent="0.25">
      <c r="A5" s="10"/>
      <c r="B5" s="11"/>
      <c r="C5" s="3"/>
      <c r="D5" s="13"/>
      <c r="E5" s="11"/>
      <c r="F5" s="13"/>
      <c r="G5" s="11"/>
      <c r="H5" s="11"/>
      <c r="I5" s="14"/>
      <c r="J5" s="13"/>
      <c r="K5" s="20"/>
      <c r="L5" s="20"/>
      <c r="M5" s="21"/>
      <c r="N5" s="21"/>
      <c r="O5" s="160"/>
      <c r="P5" s="161"/>
      <c r="Q5" s="161"/>
    </row>
    <row r="6" spans="1:19" ht="15.75" hidden="1" customHeight="1" x14ac:dyDescent="0.25">
      <c r="A6" s="164"/>
      <c r="B6" s="164"/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</row>
    <row r="7" spans="1:19" ht="15" hidden="1" customHeight="1" x14ac:dyDescent="0.25">
      <c r="A7" s="10"/>
      <c r="B7" s="25"/>
      <c r="C7" s="3"/>
      <c r="D7" s="13"/>
      <c r="E7" s="11"/>
      <c r="F7" s="13"/>
      <c r="G7" s="11"/>
      <c r="H7" s="11"/>
      <c r="I7" s="14"/>
      <c r="J7" s="13"/>
      <c r="K7" s="13"/>
      <c r="L7" s="13"/>
      <c r="M7" s="15"/>
      <c r="N7" s="15"/>
      <c r="O7" s="13"/>
      <c r="P7" s="13"/>
      <c r="Q7" s="13"/>
    </row>
    <row r="8" spans="1:19" ht="15.75" hidden="1" customHeight="1" x14ac:dyDescent="0.25">
      <c r="A8" s="26"/>
      <c r="B8" s="11"/>
      <c r="C8" s="3"/>
      <c r="D8" s="13"/>
      <c r="E8" s="11"/>
      <c r="F8" s="13"/>
      <c r="G8" s="11"/>
      <c r="H8" s="11"/>
      <c r="I8" s="14"/>
      <c r="J8" s="13"/>
      <c r="K8" s="27"/>
      <c r="L8" s="27"/>
      <c r="M8" s="28"/>
      <c r="N8" s="28"/>
      <c r="O8" s="27"/>
      <c r="P8" s="27"/>
      <c r="Q8" s="27"/>
    </row>
    <row r="9" spans="1:19" ht="8.25" customHeight="1" x14ac:dyDescent="0.25">
      <c r="A9" s="10"/>
      <c r="B9" s="11"/>
      <c r="C9" s="3"/>
      <c r="D9" s="13"/>
      <c r="E9" s="11"/>
      <c r="F9" s="13"/>
      <c r="G9" s="11"/>
      <c r="H9" s="11"/>
      <c r="I9" s="14"/>
      <c r="J9" s="13"/>
      <c r="K9" s="13"/>
      <c r="L9" s="13"/>
      <c r="M9" s="15"/>
      <c r="N9" s="15"/>
      <c r="O9" s="13"/>
      <c r="P9" s="13"/>
      <c r="Q9" s="13"/>
    </row>
    <row r="10" spans="1:19" ht="36.75" customHeight="1" x14ac:dyDescent="0.4">
      <c r="A10" s="26"/>
      <c r="B10" s="11"/>
      <c r="C10" s="3"/>
      <c r="D10" s="13"/>
      <c r="E10" s="11"/>
      <c r="F10" s="13"/>
      <c r="G10" s="11"/>
      <c r="H10" s="11"/>
      <c r="I10" s="14"/>
      <c r="J10" s="13"/>
      <c r="K10" s="13"/>
      <c r="L10" s="13"/>
      <c r="M10" s="15"/>
      <c r="N10" s="15"/>
      <c r="O10" s="162" t="s">
        <v>74</v>
      </c>
      <c r="P10" s="163"/>
      <c r="Q10" s="163"/>
    </row>
    <row r="11" spans="1:19" ht="8.25" customHeight="1" x14ac:dyDescent="0.25">
      <c r="A11" s="16"/>
      <c r="B11" s="17"/>
      <c r="C11" s="130"/>
      <c r="D11" s="13"/>
      <c r="E11" s="11"/>
      <c r="F11" s="13"/>
      <c r="G11" s="11"/>
      <c r="H11" s="11"/>
      <c r="I11" s="14"/>
      <c r="J11" s="13"/>
      <c r="K11" s="30"/>
      <c r="L11" s="30"/>
      <c r="M11" s="31"/>
      <c r="N11" s="32"/>
      <c r="O11" s="13"/>
      <c r="P11" s="13"/>
      <c r="Q11" s="13"/>
    </row>
    <row r="12" spans="1:19" ht="22.5" customHeight="1" x14ac:dyDescent="0.2">
      <c r="A12" s="165" t="s">
        <v>26</v>
      </c>
      <c r="B12" s="155" t="s">
        <v>12</v>
      </c>
      <c r="C12" s="157" t="s">
        <v>27</v>
      </c>
      <c r="D12" s="155" t="s">
        <v>28</v>
      </c>
      <c r="E12" s="149" t="s">
        <v>0</v>
      </c>
      <c r="F12" s="150"/>
      <c r="G12" s="150"/>
      <c r="H12" s="150"/>
      <c r="I12" s="150" t="s">
        <v>1</v>
      </c>
      <c r="J12" s="150"/>
      <c r="K12" s="150"/>
      <c r="L12" s="150"/>
      <c r="M12" s="150"/>
      <c r="N12" s="151"/>
      <c r="O12" s="155" t="s">
        <v>31</v>
      </c>
      <c r="P12" s="155" t="s">
        <v>32</v>
      </c>
      <c r="Q12" s="155" t="s">
        <v>33</v>
      </c>
    </row>
    <row r="13" spans="1:19" ht="143.25" customHeight="1" x14ac:dyDescent="0.2">
      <c r="A13" s="166"/>
      <c r="B13" s="156"/>
      <c r="C13" s="158"/>
      <c r="D13" s="156"/>
      <c r="E13" s="49" t="s">
        <v>35</v>
      </c>
      <c r="F13" s="49" t="s">
        <v>7</v>
      </c>
      <c r="G13" s="49" t="s">
        <v>8</v>
      </c>
      <c r="H13" s="49" t="s">
        <v>36</v>
      </c>
      <c r="I13" s="50" t="s">
        <v>67</v>
      </c>
      <c r="J13" s="49" t="s">
        <v>38</v>
      </c>
      <c r="K13" s="49" t="s">
        <v>54</v>
      </c>
      <c r="L13" s="49" t="s">
        <v>9</v>
      </c>
      <c r="M13" s="51" t="s">
        <v>3</v>
      </c>
      <c r="N13" s="51" t="s">
        <v>37</v>
      </c>
      <c r="O13" s="156"/>
      <c r="P13" s="155"/>
      <c r="Q13" s="155"/>
    </row>
    <row r="14" spans="1:19" ht="16.5" x14ac:dyDescent="0.3">
      <c r="A14" s="33">
        <v>1</v>
      </c>
      <c r="B14" s="34">
        <v>2</v>
      </c>
      <c r="C14" s="131">
        <v>3</v>
      </c>
      <c r="D14" s="34">
        <v>4</v>
      </c>
      <c r="E14" s="34">
        <v>6</v>
      </c>
      <c r="F14" s="34">
        <v>5</v>
      </c>
      <c r="G14" s="34">
        <v>7</v>
      </c>
      <c r="H14" s="34">
        <v>8</v>
      </c>
      <c r="I14" s="35">
        <v>9</v>
      </c>
      <c r="J14" s="34">
        <v>10</v>
      </c>
      <c r="K14" s="34">
        <v>11</v>
      </c>
      <c r="L14" s="34">
        <v>12</v>
      </c>
      <c r="M14" s="33"/>
      <c r="N14" s="33">
        <v>12</v>
      </c>
      <c r="O14" s="34">
        <v>13</v>
      </c>
      <c r="P14" s="34">
        <v>14</v>
      </c>
      <c r="Q14" s="34">
        <v>15</v>
      </c>
    </row>
    <row r="15" spans="1:19" ht="23.25" x14ac:dyDescent="0.35">
      <c r="A15" s="36"/>
      <c r="B15" s="52"/>
      <c r="C15" s="132" t="s">
        <v>13</v>
      </c>
      <c r="D15" s="54"/>
      <c r="E15" s="54"/>
      <c r="F15" s="54"/>
      <c r="G15" s="54"/>
      <c r="H15" s="54"/>
      <c r="I15" s="54"/>
      <c r="J15" s="55"/>
      <c r="K15" s="56"/>
      <c r="L15" s="56"/>
      <c r="M15" s="57"/>
      <c r="N15" s="57"/>
      <c r="O15" s="56"/>
      <c r="P15" s="56"/>
      <c r="Q15" s="56"/>
    </row>
    <row r="16" spans="1:19" ht="23.25" x14ac:dyDescent="0.35">
      <c r="A16" s="36"/>
      <c r="B16" s="58" t="s">
        <v>40</v>
      </c>
      <c r="C16" s="94">
        <v>4</v>
      </c>
      <c r="D16" s="59">
        <v>14302</v>
      </c>
      <c r="E16" s="60">
        <v>1857.5</v>
      </c>
      <c r="F16" s="59">
        <v>743</v>
      </c>
      <c r="G16" s="60"/>
      <c r="H16" s="60">
        <v>4290.6000000000004</v>
      </c>
      <c r="I16" s="61"/>
      <c r="J16" s="59">
        <v>4437.34</v>
      </c>
      <c r="K16" s="59">
        <v>2683.95</v>
      </c>
      <c r="L16" s="59"/>
      <c r="M16" s="62"/>
      <c r="N16" s="62"/>
      <c r="O16" s="59">
        <v>14012.39</v>
      </c>
      <c r="P16" s="59">
        <v>28314.39</v>
      </c>
      <c r="Q16" s="59">
        <v>254829.51</v>
      </c>
      <c r="R16" s="37">
        <f>O16-L16-K16-J16-I16-H16-G16-F16-E16</f>
        <v>0</v>
      </c>
      <c r="S16" s="38"/>
    </row>
    <row r="17" spans="1:19" ht="23.25" x14ac:dyDescent="0.35">
      <c r="A17" s="36"/>
      <c r="B17" s="58" t="s">
        <v>41</v>
      </c>
      <c r="C17" s="94">
        <v>9</v>
      </c>
      <c r="D17" s="59">
        <v>31131</v>
      </c>
      <c r="E17" s="60"/>
      <c r="F17" s="59"/>
      <c r="G17" s="60"/>
      <c r="H17" s="60">
        <v>8405.3700000000008</v>
      </c>
      <c r="I17" s="61"/>
      <c r="J17" s="59">
        <v>7782.75</v>
      </c>
      <c r="K17" s="59">
        <v>4669.6499999999996</v>
      </c>
      <c r="L17" s="59"/>
      <c r="M17" s="62"/>
      <c r="N17" s="62"/>
      <c r="O17" s="59">
        <v>20857.77</v>
      </c>
      <c r="P17" s="59">
        <v>51988.77</v>
      </c>
      <c r="Q17" s="59">
        <v>467898.93</v>
      </c>
      <c r="R17" s="37">
        <f t="shared" ref="R17:R32" si="0">O17-L17-K17-J17-I17-H17-G17-F17-E17</f>
        <v>0</v>
      </c>
      <c r="S17" s="38"/>
    </row>
    <row r="18" spans="1:19" ht="23.25" x14ac:dyDescent="0.35">
      <c r="A18" s="36"/>
      <c r="B18" s="58" t="s">
        <v>57</v>
      </c>
      <c r="C18" s="94">
        <v>441.8</v>
      </c>
      <c r="D18" s="59">
        <v>1248815.6000000001</v>
      </c>
      <c r="E18" s="60"/>
      <c r="F18" s="59">
        <v>10902.35</v>
      </c>
      <c r="G18" s="60"/>
      <c r="H18" s="60">
        <v>308859.90999999997</v>
      </c>
      <c r="I18" s="61"/>
      <c r="J18" s="59">
        <v>236447.07</v>
      </c>
      <c r="K18" s="59">
        <v>144670.6</v>
      </c>
      <c r="L18" s="59">
        <v>9835.75</v>
      </c>
      <c r="M18" s="62" t="e">
        <f>#REF!</f>
        <v>#REF!</v>
      </c>
      <c r="N18" s="62"/>
      <c r="O18" s="59">
        <v>710715.68</v>
      </c>
      <c r="P18" s="59">
        <v>1959531.28</v>
      </c>
      <c r="Q18" s="59">
        <v>17635781.52</v>
      </c>
      <c r="R18" s="37">
        <f t="shared" si="0"/>
        <v>0</v>
      </c>
      <c r="S18" s="38"/>
    </row>
    <row r="19" spans="1:19" ht="23.25" x14ac:dyDescent="0.35">
      <c r="A19" s="36"/>
      <c r="B19" s="58" t="s">
        <v>6</v>
      </c>
      <c r="C19" s="94"/>
      <c r="D19" s="59"/>
      <c r="E19" s="60"/>
      <c r="F19" s="59"/>
      <c r="G19" s="60"/>
      <c r="H19" s="60"/>
      <c r="I19" s="61"/>
      <c r="J19" s="59"/>
      <c r="K19" s="59"/>
      <c r="L19" s="59"/>
      <c r="M19" s="62"/>
      <c r="N19" s="62"/>
      <c r="O19" s="59"/>
      <c r="P19" s="59"/>
      <c r="Q19" s="59"/>
      <c r="R19" s="37">
        <f t="shared" si="0"/>
        <v>0</v>
      </c>
      <c r="S19" s="38"/>
    </row>
    <row r="20" spans="1:19" ht="23.25" x14ac:dyDescent="0.35">
      <c r="A20" s="36"/>
      <c r="B20" s="58" t="s">
        <v>42</v>
      </c>
      <c r="C20" s="94">
        <v>143</v>
      </c>
      <c r="D20" s="59">
        <v>238138</v>
      </c>
      <c r="E20" s="60"/>
      <c r="F20" s="59"/>
      <c r="G20" s="60">
        <v>47266.400000000001</v>
      </c>
      <c r="H20" s="60">
        <v>40250.81</v>
      </c>
      <c r="I20" s="60"/>
      <c r="J20" s="60"/>
      <c r="K20" s="60"/>
      <c r="L20" s="59"/>
      <c r="M20" s="63"/>
      <c r="N20" s="63"/>
      <c r="O20" s="60">
        <v>87517.21</v>
      </c>
      <c r="P20" s="60">
        <v>325655.21000000002</v>
      </c>
      <c r="Q20" s="60">
        <v>2930896.89</v>
      </c>
      <c r="R20" s="37">
        <f t="shared" si="0"/>
        <v>0</v>
      </c>
      <c r="S20" s="38"/>
    </row>
    <row r="21" spans="1:19" ht="23.25" x14ac:dyDescent="0.35">
      <c r="A21" s="36"/>
      <c r="B21" s="58" t="s">
        <v>43</v>
      </c>
      <c r="C21" s="94">
        <v>351.4</v>
      </c>
      <c r="D21" s="59">
        <v>494171.1</v>
      </c>
      <c r="E21" s="59"/>
      <c r="F21" s="59"/>
      <c r="G21" s="59"/>
      <c r="H21" s="59">
        <v>427.86</v>
      </c>
      <c r="I21" s="61"/>
      <c r="J21" s="61">
        <v>784.41</v>
      </c>
      <c r="K21" s="61">
        <v>594.25</v>
      </c>
      <c r="L21" s="59">
        <v>1472.94</v>
      </c>
      <c r="M21" s="62"/>
      <c r="N21" s="62" t="e">
        <f>#REF!</f>
        <v>#REF!</v>
      </c>
      <c r="O21" s="61">
        <v>3279.46</v>
      </c>
      <c r="P21" s="61">
        <v>497450.56</v>
      </c>
      <c r="Q21" s="61">
        <v>4477055.04</v>
      </c>
      <c r="R21" s="37">
        <f t="shared" si="0"/>
        <v>0</v>
      </c>
      <c r="S21" s="38"/>
    </row>
    <row r="22" spans="1:19" ht="23.25" x14ac:dyDescent="0.35">
      <c r="A22" s="36"/>
      <c r="B22" s="58" t="s">
        <v>4</v>
      </c>
      <c r="C22" s="94">
        <v>30</v>
      </c>
      <c r="D22" s="59">
        <v>52805</v>
      </c>
      <c r="E22" s="59"/>
      <c r="F22" s="59"/>
      <c r="G22" s="60">
        <v>26402.5</v>
      </c>
      <c r="H22" s="59"/>
      <c r="I22" s="61">
        <v>11273.18</v>
      </c>
      <c r="J22" s="61"/>
      <c r="K22" s="61"/>
      <c r="L22" s="59"/>
      <c r="M22" s="62"/>
      <c r="N22" s="62"/>
      <c r="O22" s="61">
        <v>37675.68</v>
      </c>
      <c r="P22" s="61">
        <v>90480.68</v>
      </c>
      <c r="Q22" s="61">
        <v>814326.12</v>
      </c>
      <c r="R22" s="37">
        <f t="shared" si="0"/>
        <v>0</v>
      </c>
      <c r="S22" s="38"/>
    </row>
    <row r="23" spans="1:19" ht="23.25" x14ac:dyDescent="0.35">
      <c r="A23" s="36"/>
      <c r="B23" s="58" t="s">
        <v>44</v>
      </c>
      <c r="C23" s="94">
        <v>88</v>
      </c>
      <c r="D23" s="59">
        <v>107761.5</v>
      </c>
      <c r="E23" s="59"/>
      <c r="F23" s="59"/>
      <c r="G23" s="59"/>
      <c r="H23" s="59"/>
      <c r="I23" s="61"/>
      <c r="J23" s="59"/>
      <c r="K23" s="59"/>
      <c r="L23" s="59">
        <v>9353.5499999999993</v>
      </c>
      <c r="M23" s="62"/>
      <c r="N23" s="62" t="e">
        <f>#REF!</f>
        <v>#REF!</v>
      </c>
      <c r="O23" s="59">
        <v>9353.5499999999993</v>
      </c>
      <c r="P23" s="59">
        <v>117115.05</v>
      </c>
      <c r="Q23" s="59">
        <v>1054035.45</v>
      </c>
      <c r="R23" s="37">
        <f t="shared" si="0"/>
        <v>0</v>
      </c>
      <c r="S23" s="38"/>
    </row>
    <row r="24" spans="1:19" s="4" customFormat="1" ht="23.25" hidden="1" x14ac:dyDescent="0.35">
      <c r="A24" s="36"/>
      <c r="B24" s="65"/>
      <c r="C24" s="96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128"/>
      <c r="S24" s="39"/>
    </row>
    <row r="25" spans="1:19" ht="23.25" x14ac:dyDescent="0.35">
      <c r="A25" s="36"/>
      <c r="B25" s="58" t="s">
        <v>19</v>
      </c>
      <c r="C25" s="94">
        <f>C16+C17+C18+C19+C20+C21+C22+C23</f>
        <v>1067.2</v>
      </c>
      <c r="D25" s="94">
        <f t="shared" ref="D25:Q25" si="1">D16+D17+D18+D19+D20+D21+D22+D23</f>
        <v>2187124.2000000002</v>
      </c>
      <c r="E25" s="94">
        <f t="shared" si="1"/>
        <v>1857.5</v>
      </c>
      <c r="F25" s="94">
        <f t="shared" si="1"/>
        <v>11645.35</v>
      </c>
      <c r="G25" s="94">
        <f t="shared" si="1"/>
        <v>73668.899999999994</v>
      </c>
      <c r="H25" s="94">
        <f t="shared" si="1"/>
        <v>362234.55</v>
      </c>
      <c r="I25" s="94">
        <f t="shared" si="1"/>
        <v>11273.18</v>
      </c>
      <c r="J25" s="94">
        <f t="shared" si="1"/>
        <v>249451.57</v>
      </c>
      <c r="K25" s="94">
        <f t="shared" si="1"/>
        <v>152618.45000000001</v>
      </c>
      <c r="L25" s="94">
        <f t="shared" si="1"/>
        <v>20662.240000000002</v>
      </c>
      <c r="M25" s="94" t="e">
        <f t="shared" si="1"/>
        <v>#REF!</v>
      </c>
      <c r="N25" s="94" t="e">
        <f t="shared" si="1"/>
        <v>#REF!</v>
      </c>
      <c r="O25" s="94">
        <f t="shared" si="1"/>
        <v>883411.74</v>
      </c>
      <c r="P25" s="94">
        <f t="shared" si="1"/>
        <v>3070535.94</v>
      </c>
      <c r="Q25" s="94">
        <f t="shared" si="1"/>
        <v>27634823.460000001</v>
      </c>
      <c r="R25" s="37">
        <f t="shared" si="0"/>
        <v>0</v>
      </c>
      <c r="S25" s="38"/>
    </row>
    <row r="26" spans="1:19" s="8" customFormat="1" ht="21.75" customHeight="1" x14ac:dyDescent="0.35">
      <c r="A26" s="36"/>
      <c r="B26" s="64" t="s">
        <v>2</v>
      </c>
      <c r="C26" s="115"/>
      <c r="D26" s="61"/>
      <c r="E26" s="66"/>
      <c r="F26" s="61"/>
      <c r="G26" s="66"/>
      <c r="H26" s="66"/>
      <c r="I26" s="61"/>
      <c r="J26" s="61"/>
      <c r="K26" s="61"/>
      <c r="L26" s="59"/>
      <c r="M26" s="62"/>
      <c r="N26" s="62"/>
      <c r="O26" s="61"/>
      <c r="P26" s="61">
        <v>133094.06</v>
      </c>
      <c r="Q26" s="61">
        <v>1397588.94</v>
      </c>
      <c r="R26" s="37">
        <f t="shared" si="0"/>
        <v>0</v>
      </c>
      <c r="S26" s="38"/>
    </row>
    <row r="27" spans="1:19" s="8" customFormat="1" ht="47.25" customHeight="1" x14ac:dyDescent="0.35">
      <c r="A27" s="36"/>
      <c r="B27" s="64" t="s">
        <v>10</v>
      </c>
      <c r="C27" s="115"/>
      <c r="D27" s="61"/>
      <c r="E27" s="66"/>
      <c r="F27" s="61"/>
      <c r="G27" s="66"/>
      <c r="H27" s="66"/>
      <c r="I27" s="61"/>
      <c r="J27" s="61"/>
      <c r="K27" s="61"/>
      <c r="L27" s="59"/>
      <c r="M27" s="62"/>
      <c r="N27" s="62"/>
      <c r="O27" s="61"/>
      <c r="P27" s="61"/>
      <c r="Q27" s="61">
        <v>1829787.6</v>
      </c>
      <c r="R27" s="37"/>
      <c r="S27" s="38"/>
    </row>
    <row r="28" spans="1:19" s="8" customFormat="1" ht="21.75" customHeight="1" x14ac:dyDescent="0.35">
      <c r="A28" s="36"/>
      <c r="B28" s="64" t="s">
        <v>68</v>
      </c>
      <c r="C28" s="115"/>
      <c r="D28" s="61"/>
      <c r="E28" s="66"/>
      <c r="F28" s="61"/>
      <c r="G28" s="66"/>
      <c r="H28" s="66"/>
      <c r="I28" s="61"/>
      <c r="J28" s="61"/>
      <c r="K28" s="61"/>
      <c r="L28" s="59"/>
      <c r="M28" s="62"/>
      <c r="N28" s="62"/>
      <c r="O28" s="61"/>
      <c r="P28" s="61"/>
      <c r="Q28" s="61">
        <v>85700</v>
      </c>
      <c r="R28" s="37"/>
      <c r="S28" s="38"/>
    </row>
    <row r="29" spans="1:19" s="4" customFormat="1" ht="30.75" hidden="1" customHeight="1" x14ac:dyDescent="0.35">
      <c r="A29" s="36"/>
      <c r="B29" s="65"/>
      <c r="C29" s="96"/>
      <c r="D29" s="62"/>
      <c r="E29" s="63"/>
      <c r="F29" s="62"/>
      <c r="G29" s="63"/>
      <c r="H29" s="63"/>
      <c r="I29" s="62"/>
      <c r="J29" s="62"/>
      <c r="K29" s="62"/>
      <c r="L29" s="62"/>
      <c r="M29" s="62"/>
      <c r="N29" s="62"/>
      <c r="O29" s="62"/>
      <c r="P29" s="62"/>
      <c r="Q29" s="62"/>
      <c r="R29" s="128"/>
      <c r="S29" s="39"/>
    </row>
    <row r="30" spans="1:19" s="4" customFormat="1" ht="33" hidden="1" customHeight="1" x14ac:dyDescent="0.35">
      <c r="A30" s="36"/>
      <c r="B30" s="65"/>
      <c r="C30" s="96"/>
      <c r="D30" s="62"/>
      <c r="E30" s="63"/>
      <c r="F30" s="62"/>
      <c r="G30" s="63"/>
      <c r="H30" s="63"/>
      <c r="I30" s="62"/>
      <c r="J30" s="62"/>
      <c r="K30" s="62"/>
      <c r="L30" s="62"/>
      <c r="M30" s="62"/>
      <c r="N30" s="62"/>
      <c r="O30" s="62"/>
      <c r="P30" s="62"/>
      <c r="Q30" s="62"/>
      <c r="R30" s="128"/>
      <c r="S30" s="39"/>
    </row>
    <row r="31" spans="1:19" s="8" customFormat="1" ht="33" customHeight="1" x14ac:dyDescent="0.35">
      <c r="A31" s="139"/>
      <c r="B31" s="64" t="s">
        <v>72</v>
      </c>
      <c r="C31" s="115"/>
      <c r="D31" s="61"/>
      <c r="E31" s="66"/>
      <c r="F31" s="61"/>
      <c r="G31" s="66"/>
      <c r="H31" s="66"/>
      <c r="I31" s="61"/>
      <c r="J31" s="61"/>
      <c r="K31" s="61"/>
      <c r="L31" s="61"/>
      <c r="M31" s="61"/>
      <c r="N31" s="61"/>
      <c r="O31" s="61"/>
      <c r="P31" s="61"/>
      <c r="Q31" s="61">
        <v>9664500</v>
      </c>
      <c r="R31" s="140"/>
      <c r="S31" s="38"/>
    </row>
    <row r="32" spans="1:19" ht="23.25" x14ac:dyDescent="0.35">
      <c r="A32" s="40"/>
      <c r="B32" s="67" t="s">
        <v>14</v>
      </c>
      <c r="C32" s="101">
        <f>C25+C30+C27</f>
        <v>1067.2</v>
      </c>
      <c r="D32" s="68">
        <f>D25+D30+D27+D26</f>
        <v>2187124.2000000002</v>
      </c>
      <c r="E32" s="68">
        <f t="shared" ref="E32:J32" si="2">E25+E30+E27</f>
        <v>1857.5</v>
      </c>
      <c r="F32" s="68">
        <f t="shared" si="2"/>
        <v>11645.35</v>
      </c>
      <c r="G32" s="68">
        <f t="shared" si="2"/>
        <v>73668.899999999994</v>
      </c>
      <c r="H32" s="68">
        <f t="shared" si="2"/>
        <v>362234.55</v>
      </c>
      <c r="I32" s="68">
        <f t="shared" si="2"/>
        <v>11273.18</v>
      </c>
      <c r="J32" s="68">
        <f t="shared" si="2"/>
        <v>249451.57</v>
      </c>
      <c r="K32" s="68">
        <f>K25+K30+K27</f>
        <v>152618.45000000001</v>
      </c>
      <c r="L32" s="68">
        <f>L25+L30+L27</f>
        <v>20662.240000000002</v>
      </c>
      <c r="M32" s="69" t="e">
        <f>M25+M30+M27</f>
        <v>#REF!</v>
      </c>
      <c r="N32" s="69" t="e">
        <f>N25+N30+N27</f>
        <v>#REF!</v>
      </c>
      <c r="O32" s="68">
        <f>O25+O30+O27</f>
        <v>883411.74</v>
      </c>
      <c r="P32" s="68">
        <f>P25+P30+P27+P26</f>
        <v>3203630</v>
      </c>
      <c r="Q32" s="68">
        <f>Q25+Q26+Q27+Q28+Q31</f>
        <v>40612400</v>
      </c>
      <c r="R32" s="37">
        <f t="shared" si="0"/>
        <v>0</v>
      </c>
      <c r="S32" s="38"/>
    </row>
    <row r="33" spans="1:19" ht="23.25" hidden="1" x14ac:dyDescent="0.35">
      <c r="A33" s="36"/>
      <c r="B33" s="70" t="s">
        <v>45</v>
      </c>
      <c r="C33" s="96" t="e">
        <f>#REF!</f>
        <v>#REF!</v>
      </c>
      <c r="D33" s="62" t="e">
        <f>#REF!</f>
        <v>#REF!</v>
      </c>
      <c r="E33" s="63" t="e">
        <f>#REF!</f>
        <v>#REF!</v>
      </c>
      <c r="F33" s="62" t="e">
        <f>#REF!</f>
        <v>#REF!</v>
      </c>
      <c r="G33" s="63" t="e">
        <f>#REF!</f>
        <v>#REF!</v>
      </c>
      <c r="H33" s="63" t="e">
        <f>#REF!</f>
        <v>#REF!</v>
      </c>
      <c r="I33" s="63" t="e">
        <f>#REF!</f>
        <v>#REF!</v>
      </c>
      <c r="J33" s="62" t="e">
        <f>#REF!</f>
        <v>#REF!</v>
      </c>
      <c r="K33" s="62" t="e">
        <f>#REF!</f>
        <v>#REF!</v>
      </c>
      <c r="L33" s="62" t="e">
        <f>N33</f>
        <v>#REF!</v>
      </c>
      <c r="M33" s="62"/>
      <c r="N33" s="62" t="e">
        <f>#REF!+#REF!</f>
        <v>#REF!</v>
      </c>
      <c r="O33" s="62" t="e">
        <f>#REF!</f>
        <v>#REF!</v>
      </c>
      <c r="P33" s="62" t="e">
        <f>#REF!</f>
        <v>#REF!</v>
      </c>
      <c r="Q33" s="62" t="e">
        <f>#REF!</f>
        <v>#REF!</v>
      </c>
    </row>
    <row r="34" spans="1:19" ht="23.25" hidden="1" x14ac:dyDescent="0.35">
      <c r="A34" s="36"/>
      <c r="B34" s="70"/>
      <c r="C34" s="96"/>
      <c r="D34" s="62" t="e">
        <f>D32-D33</f>
        <v>#REF!</v>
      </c>
      <c r="E34" s="63" t="e">
        <f>E32-E33</f>
        <v>#REF!</v>
      </c>
      <c r="F34" s="62" t="e">
        <f t="shared" ref="F34:P34" si="3">F32-F33</f>
        <v>#REF!</v>
      </c>
      <c r="G34" s="63" t="e">
        <f>G32-G33</f>
        <v>#REF!</v>
      </c>
      <c r="H34" s="63" t="e">
        <f>H32-H33</f>
        <v>#REF!</v>
      </c>
      <c r="I34" s="62" t="e">
        <f t="shared" si="3"/>
        <v>#REF!</v>
      </c>
      <c r="J34" s="62" t="e">
        <f t="shared" si="3"/>
        <v>#REF!</v>
      </c>
      <c r="K34" s="62" t="e">
        <f t="shared" si="3"/>
        <v>#REF!</v>
      </c>
      <c r="L34" s="62" t="e">
        <f t="shared" si="3"/>
        <v>#REF!</v>
      </c>
      <c r="M34" s="62"/>
      <c r="N34" s="62" t="e">
        <f t="shared" si="3"/>
        <v>#REF!</v>
      </c>
      <c r="O34" s="62" t="e">
        <f t="shared" si="3"/>
        <v>#REF!</v>
      </c>
      <c r="P34" s="62" t="e">
        <f t="shared" si="3"/>
        <v>#REF!</v>
      </c>
      <c r="Q34" s="62" t="e">
        <f>Q32-Q33</f>
        <v>#REF!</v>
      </c>
    </row>
    <row r="35" spans="1:19" ht="23.25" x14ac:dyDescent="0.35">
      <c r="A35" s="41"/>
      <c r="B35" s="71"/>
      <c r="C35" s="133" t="s">
        <v>46</v>
      </c>
      <c r="D35" s="72"/>
      <c r="E35" s="72"/>
      <c r="F35" s="72"/>
      <c r="G35" s="72"/>
      <c r="H35" s="72"/>
      <c r="I35" s="73"/>
      <c r="J35" s="74"/>
      <c r="K35" s="74"/>
      <c r="L35" s="74"/>
      <c r="M35" s="75"/>
      <c r="N35" s="75"/>
      <c r="O35" s="74"/>
      <c r="P35" s="74"/>
      <c r="Q35" s="74"/>
    </row>
    <row r="36" spans="1:19" ht="23.25" x14ac:dyDescent="0.35">
      <c r="A36" s="36"/>
      <c r="B36" s="58" t="s">
        <v>40</v>
      </c>
      <c r="C36" s="94">
        <v>1</v>
      </c>
      <c r="D36" s="59">
        <v>7244</v>
      </c>
      <c r="E36" s="59">
        <v>2415</v>
      </c>
      <c r="F36" s="59"/>
      <c r="G36" s="59"/>
      <c r="H36" s="59">
        <v>1058.7</v>
      </c>
      <c r="I36" s="61"/>
      <c r="J36" s="59">
        <v>1164.57</v>
      </c>
      <c r="K36" s="59">
        <v>882.25</v>
      </c>
      <c r="L36" s="59"/>
      <c r="M36" s="62"/>
      <c r="N36" s="62"/>
      <c r="O36" s="59">
        <v>5520.52</v>
      </c>
      <c r="P36" s="59">
        <v>12764.52</v>
      </c>
      <c r="Q36" s="59">
        <v>114880.68</v>
      </c>
      <c r="R36" s="37">
        <f t="shared" ref="R36:R58" si="4">O36-L36-K36-J36-I36-H36-G36-F36-E36</f>
        <v>0</v>
      </c>
      <c r="S36" s="38"/>
    </row>
    <row r="37" spans="1:19" ht="23.25" x14ac:dyDescent="0.35">
      <c r="A37" s="36"/>
      <c r="B37" s="58" t="s">
        <v>5</v>
      </c>
      <c r="C37" s="94"/>
      <c r="D37" s="59"/>
      <c r="E37" s="59"/>
      <c r="F37" s="59"/>
      <c r="G37" s="59"/>
      <c r="H37" s="59"/>
      <c r="I37" s="61"/>
      <c r="J37" s="59"/>
      <c r="K37" s="59"/>
      <c r="L37" s="59"/>
      <c r="M37" s="62"/>
      <c r="N37" s="62"/>
      <c r="O37" s="59"/>
      <c r="P37" s="59"/>
      <c r="Q37" s="59"/>
      <c r="R37" s="37">
        <f t="shared" si="4"/>
        <v>0</v>
      </c>
      <c r="S37" s="38"/>
    </row>
    <row r="38" spans="1:19" ht="23.25" x14ac:dyDescent="0.35">
      <c r="A38" s="36"/>
      <c r="B38" s="58" t="s">
        <v>41</v>
      </c>
      <c r="C38" s="94">
        <v>3</v>
      </c>
      <c r="D38" s="59">
        <v>10377</v>
      </c>
      <c r="E38" s="59"/>
      <c r="F38" s="59"/>
      <c r="G38" s="59"/>
      <c r="H38" s="59">
        <v>3113.1</v>
      </c>
      <c r="I38" s="61"/>
      <c r="J38" s="59">
        <v>2594.25</v>
      </c>
      <c r="K38" s="59">
        <v>1556.55</v>
      </c>
      <c r="L38" s="59"/>
      <c r="M38" s="62"/>
      <c r="N38" s="62"/>
      <c r="O38" s="59">
        <v>7263.9</v>
      </c>
      <c r="P38" s="59">
        <v>17640.900000000001</v>
      </c>
      <c r="Q38" s="59">
        <v>158768.1</v>
      </c>
      <c r="R38" s="37">
        <f t="shared" si="4"/>
        <v>0</v>
      </c>
      <c r="S38" s="38"/>
    </row>
    <row r="39" spans="1:19" ht="23.25" x14ac:dyDescent="0.35">
      <c r="A39" s="36"/>
      <c r="B39" s="58" t="s">
        <v>57</v>
      </c>
      <c r="C39" s="94">
        <v>447.8</v>
      </c>
      <c r="D39" s="59">
        <v>1206118.2</v>
      </c>
      <c r="E39" s="59"/>
      <c r="F39" s="59">
        <v>6171.6</v>
      </c>
      <c r="G39" s="59"/>
      <c r="H39" s="59">
        <v>274434.74</v>
      </c>
      <c r="I39" s="61"/>
      <c r="J39" s="59">
        <v>151711.19</v>
      </c>
      <c r="K39" s="59">
        <v>97042.65</v>
      </c>
      <c r="L39" s="59">
        <v>6129.4</v>
      </c>
      <c r="M39" s="62"/>
      <c r="N39" s="62"/>
      <c r="O39" s="59">
        <v>535489.57999999996</v>
      </c>
      <c r="P39" s="59">
        <v>1741607.98</v>
      </c>
      <c r="Q39" s="59">
        <v>15674471.82</v>
      </c>
      <c r="R39" s="37">
        <f t="shared" si="4"/>
        <v>0</v>
      </c>
      <c r="S39" s="38"/>
    </row>
    <row r="40" spans="1:19" ht="23.25" x14ac:dyDescent="0.35">
      <c r="A40" s="36"/>
      <c r="B40" s="58" t="s">
        <v>6</v>
      </c>
      <c r="C40" s="94"/>
      <c r="D40" s="59"/>
      <c r="E40" s="59"/>
      <c r="F40" s="59"/>
      <c r="G40" s="59"/>
      <c r="H40" s="59"/>
      <c r="I40" s="61"/>
      <c r="J40" s="59"/>
      <c r="K40" s="59"/>
      <c r="L40" s="59"/>
      <c r="M40" s="62"/>
      <c r="N40" s="62"/>
      <c r="O40" s="59"/>
      <c r="P40" s="59"/>
      <c r="Q40" s="59"/>
      <c r="R40" s="37">
        <f t="shared" si="4"/>
        <v>0</v>
      </c>
      <c r="S40" s="38"/>
    </row>
    <row r="41" spans="1:19" ht="23.25" x14ac:dyDescent="0.35">
      <c r="A41" s="36"/>
      <c r="B41" s="58" t="s">
        <v>42</v>
      </c>
      <c r="C41" s="94">
        <v>22</v>
      </c>
      <c r="D41" s="59">
        <v>36177</v>
      </c>
      <c r="E41" s="59"/>
      <c r="F41" s="59"/>
      <c r="G41" s="59">
        <v>6956</v>
      </c>
      <c r="H41" s="59">
        <v>5217</v>
      </c>
      <c r="I41" s="61"/>
      <c r="J41" s="59"/>
      <c r="K41" s="59"/>
      <c r="L41" s="59"/>
      <c r="M41" s="62"/>
      <c r="N41" s="62"/>
      <c r="O41" s="59">
        <v>12173</v>
      </c>
      <c r="P41" s="59">
        <v>48350</v>
      </c>
      <c r="Q41" s="59">
        <v>435150</v>
      </c>
      <c r="R41" s="37">
        <f t="shared" si="4"/>
        <v>0</v>
      </c>
      <c r="S41" s="38"/>
    </row>
    <row r="42" spans="1:19" ht="23.25" x14ac:dyDescent="0.35">
      <c r="A42" s="36"/>
      <c r="B42" s="58" t="s">
        <v>43</v>
      </c>
      <c r="C42" s="94">
        <v>117.75</v>
      </c>
      <c r="D42" s="59">
        <v>162822.25</v>
      </c>
      <c r="E42" s="59"/>
      <c r="F42" s="59"/>
      <c r="G42" s="59"/>
      <c r="H42" s="59"/>
      <c r="I42" s="61"/>
      <c r="J42" s="61"/>
      <c r="K42" s="61"/>
      <c r="L42" s="59">
        <v>1538.94</v>
      </c>
      <c r="M42" s="62"/>
      <c r="N42" s="62"/>
      <c r="O42" s="59">
        <v>1538.94</v>
      </c>
      <c r="P42" s="59">
        <v>162810.19</v>
      </c>
      <c r="Q42" s="59">
        <v>1465291.71</v>
      </c>
      <c r="R42" s="37">
        <f t="shared" si="4"/>
        <v>0</v>
      </c>
      <c r="S42" s="38"/>
    </row>
    <row r="43" spans="1:19" ht="23.25" x14ac:dyDescent="0.35">
      <c r="A43" s="36"/>
      <c r="B43" s="58" t="s">
        <v>4</v>
      </c>
      <c r="C43" s="94">
        <v>28</v>
      </c>
      <c r="D43" s="59">
        <v>41625</v>
      </c>
      <c r="E43" s="59"/>
      <c r="F43" s="59"/>
      <c r="G43" s="59">
        <v>20812.5</v>
      </c>
      <c r="H43" s="59"/>
      <c r="I43" s="61">
        <v>6507.16</v>
      </c>
      <c r="J43" s="61"/>
      <c r="K43" s="61"/>
      <c r="L43" s="59"/>
      <c r="M43" s="62"/>
      <c r="N43" s="62"/>
      <c r="O43" s="59">
        <v>27319.66</v>
      </c>
      <c r="P43" s="59">
        <v>68944.66</v>
      </c>
      <c r="Q43" s="59">
        <v>620501.93999999994</v>
      </c>
      <c r="R43" s="37">
        <f t="shared" si="4"/>
        <v>0</v>
      </c>
      <c r="S43" s="38"/>
    </row>
    <row r="44" spans="1:19" ht="23.25" x14ac:dyDescent="0.35">
      <c r="A44" s="36"/>
      <c r="B44" s="58" t="s">
        <v>44</v>
      </c>
      <c r="C44" s="94">
        <v>181.5</v>
      </c>
      <c r="D44" s="59">
        <v>222885.5</v>
      </c>
      <c r="E44" s="59"/>
      <c r="F44" s="59"/>
      <c r="G44" s="59"/>
      <c r="H44" s="59"/>
      <c r="I44" s="61"/>
      <c r="J44" s="59"/>
      <c r="K44" s="59"/>
      <c r="L44" s="59">
        <v>16766.099999999999</v>
      </c>
      <c r="M44" s="62"/>
      <c r="N44" s="62"/>
      <c r="O44" s="59">
        <v>16766.099999999999</v>
      </c>
      <c r="P44" s="59">
        <v>239651.6</v>
      </c>
      <c r="Q44" s="59">
        <v>2156864.4</v>
      </c>
      <c r="R44" s="37">
        <f t="shared" si="4"/>
        <v>0</v>
      </c>
      <c r="S44" s="38"/>
    </row>
    <row r="45" spans="1:19" s="4" customFormat="1" ht="23.25" hidden="1" x14ac:dyDescent="0.35">
      <c r="A45" s="36"/>
      <c r="B45" s="65"/>
      <c r="C45" s="96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128"/>
      <c r="S45" s="39"/>
    </row>
    <row r="46" spans="1:19" ht="23.25" x14ac:dyDescent="0.35">
      <c r="A46" s="36"/>
      <c r="B46" s="58" t="s">
        <v>19</v>
      </c>
      <c r="C46" s="94">
        <f>C36+C37+C38+C39+C40+C41+C42+C43+C44</f>
        <v>801.05</v>
      </c>
      <c r="D46" s="94">
        <f t="shared" ref="D46:Q46" si="5">D36+D37+D38+D39+D40+D41+D42+D43+D44</f>
        <v>1687248.95</v>
      </c>
      <c r="E46" s="94">
        <f t="shared" si="5"/>
        <v>2415</v>
      </c>
      <c r="F46" s="94">
        <f t="shared" si="5"/>
        <v>6171.6</v>
      </c>
      <c r="G46" s="94">
        <f t="shared" si="5"/>
        <v>27768.5</v>
      </c>
      <c r="H46" s="94">
        <f t="shared" si="5"/>
        <v>283823.53999999998</v>
      </c>
      <c r="I46" s="94">
        <f t="shared" si="5"/>
        <v>6507.16</v>
      </c>
      <c r="J46" s="94">
        <f t="shared" si="5"/>
        <v>155470.01</v>
      </c>
      <c r="K46" s="94">
        <f t="shared" si="5"/>
        <v>99481.45</v>
      </c>
      <c r="L46" s="94">
        <f t="shared" si="5"/>
        <v>24434.44</v>
      </c>
      <c r="M46" s="94">
        <f t="shared" si="5"/>
        <v>0</v>
      </c>
      <c r="N46" s="94">
        <f t="shared" si="5"/>
        <v>0</v>
      </c>
      <c r="O46" s="94">
        <f t="shared" si="5"/>
        <v>606071.69999999995</v>
      </c>
      <c r="P46" s="94">
        <f t="shared" si="5"/>
        <v>2291769.85</v>
      </c>
      <c r="Q46" s="94">
        <f t="shared" si="5"/>
        <v>20625928.649999999</v>
      </c>
      <c r="R46" s="37">
        <f t="shared" si="4"/>
        <v>0</v>
      </c>
      <c r="S46" s="38"/>
    </row>
    <row r="47" spans="1:19" ht="23.25" x14ac:dyDescent="0.35">
      <c r="A47" s="36"/>
      <c r="B47" s="58" t="s">
        <v>15</v>
      </c>
      <c r="C47" s="94"/>
      <c r="D47" s="59"/>
      <c r="E47" s="59">
        <v>189801.04</v>
      </c>
      <c r="F47" s="59"/>
      <c r="G47" s="59"/>
      <c r="H47" s="59"/>
      <c r="I47" s="61"/>
      <c r="J47" s="59"/>
      <c r="K47" s="59"/>
      <c r="L47" s="59"/>
      <c r="M47" s="62"/>
      <c r="N47" s="62"/>
      <c r="O47" s="59">
        <v>189801.04</v>
      </c>
      <c r="P47" s="59">
        <v>189801.04</v>
      </c>
      <c r="Q47" s="59">
        <v>1708209.36</v>
      </c>
      <c r="R47" s="37">
        <f t="shared" si="4"/>
        <v>0</v>
      </c>
      <c r="S47" s="38"/>
    </row>
    <row r="48" spans="1:19" ht="23.25" x14ac:dyDescent="0.35">
      <c r="A48" s="36"/>
      <c r="B48" s="58" t="s">
        <v>55</v>
      </c>
      <c r="C48" s="94"/>
      <c r="D48" s="59"/>
      <c r="E48" s="59"/>
      <c r="F48" s="59"/>
      <c r="G48" s="59"/>
      <c r="H48" s="59"/>
      <c r="I48" s="61"/>
      <c r="J48" s="59"/>
      <c r="K48" s="59"/>
      <c r="L48" s="59"/>
      <c r="M48" s="62"/>
      <c r="N48" s="62"/>
      <c r="O48" s="59"/>
      <c r="P48" s="59">
        <v>243400</v>
      </c>
      <c r="Q48" s="59">
        <v>2190600</v>
      </c>
      <c r="R48" s="37">
        <f t="shared" si="4"/>
        <v>0</v>
      </c>
      <c r="S48" s="38"/>
    </row>
    <row r="49" spans="1:19" s="4" customFormat="1" ht="23.25" hidden="1" x14ac:dyDescent="0.35">
      <c r="A49" s="36"/>
      <c r="B49" s="70"/>
      <c r="C49" s="96"/>
      <c r="D49" s="62"/>
      <c r="E49" s="62"/>
      <c r="F49" s="62"/>
      <c r="G49" s="62"/>
      <c r="H49" s="62"/>
      <c r="I49" s="62"/>
      <c r="J49" s="62"/>
      <c r="K49" s="62"/>
      <c r="L49" s="59"/>
      <c r="M49" s="62"/>
      <c r="N49" s="62"/>
      <c r="O49" s="62"/>
      <c r="P49" s="62"/>
      <c r="Q49" s="62"/>
      <c r="R49" s="37"/>
      <c r="S49" s="39"/>
    </row>
    <row r="50" spans="1:19" ht="23.25" x14ac:dyDescent="0.35">
      <c r="A50" s="36"/>
      <c r="B50" s="58" t="s">
        <v>2</v>
      </c>
      <c r="C50" s="94"/>
      <c r="D50" s="59"/>
      <c r="E50" s="59"/>
      <c r="F50" s="59"/>
      <c r="G50" s="59"/>
      <c r="H50" s="59"/>
      <c r="I50" s="61"/>
      <c r="J50" s="59"/>
      <c r="K50" s="59"/>
      <c r="L50" s="59"/>
      <c r="M50" s="62"/>
      <c r="N50" s="62"/>
      <c r="O50" s="59"/>
      <c r="P50" s="59">
        <v>100069.92</v>
      </c>
      <c r="Q50" s="59">
        <v>900629.28</v>
      </c>
      <c r="R50" s="37">
        <f>O50-L50-K50-J50-I50-H50-G50-F50-E50</f>
        <v>0</v>
      </c>
      <c r="S50" s="38"/>
    </row>
    <row r="51" spans="1:19" s="8" customFormat="1" ht="48" customHeight="1" x14ac:dyDescent="0.35">
      <c r="A51" s="36"/>
      <c r="B51" s="64" t="s">
        <v>10</v>
      </c>
      <c r="C51" s="115"/>
      <c r="D51" s="61"/>
      <c r="E51" s="66"/>
      <c r="F51" s="61"/>
      <c r="G51" s="66"/>
      <c r="H51" s="66"/>
      <c r="I51" s="61"/>
      <c r="J51" s="61"/>
      <c r="K51" s="61"/>
      <c r="L51" s="59"/>
      <c r="M51" s="62"/>
      <c r="N51" s="62"/>
      <c r="O51" s="61"/>
      <c r="P51" s="61"/>
      <c r="Q51" s="61">
        <v>1405771</v>
      </c>
      <c r="R51" s="37"/>
      <c r="S51" s="38"/>
    </row>
    <row r="52" spans="1:19" s="8" customFormat="1" ht="33" customHeight="1" x14ac:dyDescent="0.35">
      <c r="A52" s="36"/>
      <c r="B52" s="64" t="s">
        <v>72</v>
      </c>
      <c r="C52" s="115"/>
      <c r="D52" s="61"/>
      <c r="E52" s="66"/>
      <c r="F52" s="61"/>
      <c r="G52" s="66"/>
      <c r="H52" s="66"/>
      <c r="I52" s="61"/>
      <c r="J52" s="61"/>
      <c r="K52" s="61"/>
      <c r="L52" s="59"/>
      <c r="M52" s="62"/>
      <c r="N52" s="62"/>
      <c r="O52" s="61"/>
      <c r="P52" s="61"/>
      <c r="Q52" s="61">
        <v>8929534</v>
      </c>
      <c r="R52" s="37"/>
      <c r="S52" s="38"/>
    </row>
    <row r="53" spans="1:19" s="8" customFormat="1" ht="21.75" customHeight="1" x14ac:dyDescent="0.35">
      <c r="A53" s="36"/>
      <c r="B53" s="64" t="s">
        <v>68</v>
      </c>
      <c r="C53" s="115"/>
      <c r="D53" s="61"/>
      <c r="E53" s="66"/>
      <c r="F53" s="61"/>
      <c r="G53" s="66"/>
      <c r="H53" s="66"/>
      <c r="I53" s="61"/>
      <c r="J53" s="61"/>
      <c r="K53" s="61"/>
      <c r="L53" s="59"/>
      <c r="M53" s="62"/>
      <c r="N53" s="62"/>
      <c r="O53" s="61"/>
      <c r="P53" s="61"/>
      <c r="Q53" s="61">
        <v>40896.71</v>
      </c>
      <c r="R53" s="37"/>
      <c r="S53" s="38"/>
    </row>
    <row r="54" spans="1:19" s="4" customFormat="1" ht="27.75" hidden="1" customHeight="1" x14ac:dyDescent="0.35">
      <c r="A54" s="36"/>
      <c r="B54" s="65"/>
      <c r="C54" s="96"/>
      <c r="D54" s="62"/>
      <c r="E54" s="63"/>
      <c r="F54" s="62"/>
      <c r="G54" s="63"/>
      <c r="H54" s="63"/>
      <c r="I54" s="62"/>
      <c r="J54" s="62"/>
      <c r="K54" s="62"/>
      <c r="L54" s="62"/>
      <c r="M54" s="62"/>
      <c r="N54" s="62"/>
      <c r="O54" s="62"/>
      <c r="P54" s="62"/>
      <c r="Q54" s="62"/>
      <c r="R54" s="128"/>
      <c r="S54" s="39"/>
    </row>
    <row r="55" spans="1:19" ht="23.25" x14ac:dyDescent="0.35">
      <c r="A55" s="40"/>
      <c r="B55" s="67" t="s">
        <v>22</v>
      </c>
      <c r="C55" s="101">
        <f>SUM(C46:C54)</f>
        <v>801.05</v>
      </c>
      <c r="D55" s="68">
        <f>SUM(D46:D54)</f>
        <v>1687248.95</v>
      </c>
      <c r="E55" s="68">
        <f>SUM(E46:E54)</f>
        <v>192216.04</v>
      </c>
      <c r="F55" s="68">
        <f>SUM(F46:F54)</f>
        <v>6171.6</v>
      </c>
      <c r="G55" s="68">
        <f t="shared" ref="G55:N55" si="6">SUM(G46:G54)</f>
        <v>27768.5</v>
      </c>
      <c r="H55" s="68">
        <f t="shared" si="6"/>
        <v>283823.53999999998</v>
      </c>
      <c r="I55" s="76">
        <f t="shared" si="6"/>
        <v>6507.16</v>
      </c>
      <c r="J55" s="68">
        <f t="shared" si="6"/>
        <v>155470.01</v>
      </c>
      <c r="K55" s="68">
        <f t="shared" si="6"/>
        <v>99481.45</v>
      </c>
      <c r="L55" s="68">
        <f t="shared" si="6"/>
        <v>24434.44</v>
      </c>
      <c r="M55" s="69">
        <f t="shared" si="6"/>
        <v>0</v>
      </c>
      <c r="N55" s="69">
        <f t="shared" si="6"/>
        <v>0</v>
      </c>
      <c r="O55" s="68">
        <f>SUM(O46:O54)</f>
        <v>795872.74</v>
      </c>
      <c r="P55" s="68">
        <f>SUM(P46:P54)</f>
        <v>2825040.81</v>
      </c>
      <c r="Q55" s="68">
        <f>Q46+Q47+Q48+Q49+Q50+Q54+Q51+Q52+Q53</f>
        <v>35801569</v>
      </c>
      <c r="R55" s="37">
        <f t="shared" si="4"/>
        <v>0</v>
      </c>
      <c r="S55" s="38"/>
    </row>
    <row r="56" spans="1:19" ht="23.25" hidden="1" x14ac:dyDescent="0.35">
      <c r="A56" s="36"/>
      <c r="B56" s="70" t="s">
        <v>45</v>
      </c>
      <c r="C56" s="96" t="e">
        <f>#REF!</f>
        <v>#REF!</v>
      </c>
      <c r="D56" s="62" t="e">
        <f>#REF!</f>
        <v>#REF!</v>
      </c>
      <c r="E56" s="77" t="e">
        <f>#REF!</f>
        <v>#REF!</v>
      </c>
      <c r="F56" s="62" t="e">
        <f>#REF!</f>
        <v>#REF!</v>
      </c>
      <c r="G56" s="77" t="e">
        <f>#REF!</f>
        <v>#REF!</v>
      </c>
      <c r="H56" s="77" t="e">
        <f>#REF!</f>
        <v>#REF!</v>
      </c>
      <c r="I56" s="77" t="e">
        <f>#REF!</f>
        <v>#REF!</v>
      </c>
      <c r="J56" s="62" t="e">
        <f>#REF!</f>
        <v>#REF!</v>
      </c>
      <c r="K56" s="62" t="e">
        <f>#REF!</f>
        <v>#REF!</v>
      </c>
      <c r="L56" s="62" t="e">
        <f>M56+N56</f>
        <v>#REF!</v>
      </c>
      <c r="M56" s="62" t="e">
        <f>#REF!</f>
        <v>#REF!</v>
      </c>
      <c r="N56" s="62" t="e">
        <f>#REF!</f>
        <v>#REF!</v>
      </c>
      <c r="O56" s="62" t="e">
        <f>#REF!</f>
        <v>#REF!</v>
      </c>
      <c r="P56" s="62" t="e">
        <f>#REF!</f>
        <v>#REF!</v>
      </c>
      <c r="Q56" s="62" t="e">
        <f>#REF!</f>
        <v>#REF!</v>
      </c>
      <c r="R56" s="37" t="e">
        <f t="shared" si="4"/>
        <v>#REF!</v>
      </c>
      <c r="S56" s="38"/>
    </row>
    <row r="57" spans="1:19" ht="23.25" hidden="1" x14ac:dyDescent="0.35">
      <c r="A57" s="36"/>
      <c r="B57" s="70"/>
      <c r="C57" s="96" t="e">
        <f>C55-C56</f>
        <v>#REF!</v>
      </c>
      <c r="D57" s="62" t="e">
        <f t="shared" ref="D57:O57" si="7">D55-D56</f>
        <v>#REF!</v>
      </c>
      <c r="E57" s="77" t="e">
        <f>E55-E56</f>
        <v>#REF!</v>
      </c>
      <c r="F57" s="62" t="e">
        <f>F55-F56</f>
        <v>#REF!</v>
      </c>
      <c r="G57" s="77" t="e">
        <f t="shared" si="7"/>
        <v>#REF!</v>
      </c>
      <c r="H57" s="77" t="e">
        <f t="shared" si="7"/>
        <v>#REF!</v>
      </c>
      <c r="I57" s="77" t="e">
        <f t="shared" si="7"/>
        <v>#REF!</v>
      </c>
      <c r="J57" s="62" t="e">
        <f t="shared" si="7"/>
        <v>#REF!</v>
      </c>
      <c r="K57" s="62" t="e">
        <f t="shared" si="7"/>
        <v>#REF!</v>
      </c>
      <c r="L57" s="62" t="e">
        <f>L55-L56</f>
        <v>#REF!</v>
      </c>
      <c r="M57" s="62" t="e">
        <f t="shared" si="7"/>
        <v>#REF!</v>
      </c>
      <c r="N57" s="62" t="e">
        <f t="shared" si="7"/>
        <v>#REF!</v>
      </c>
      <c r="O57" s="62" t="e">
        <f t="shared" si="7"/>
        <v>#REF!</v>
      </c>
      <c r="P57" s="62" t="e">
        <f>P55-P56</f>
        <v>#REF!</v>
      </c>
      <c r="Q57" s="62" t="e">
        <f>Q55-Q56</f>
        <v>#REF!</v>
      </c>
      <c r="R57" s="37" t="e">
        <f t="shared" si="4"/>
        <v>#REF!</v>
      </c>
      <c r="S57" s="38"/>
    </row>
    <row r="58" spans="1:19" ht="23.25" x14ac:dyDescent="0.35">
      <c r="A58" s="42"/>
      <c r="B58" s="78" t="s">
        <v>23</v>
      </c>
      <c r="C58" s="101">
        <f t="shared" ref="C58:Q58" si="8">C55+C32</f>
        <v>1868.25</v>
      </c>
      <c r="D58" s="68">
        <f t="shared" si="8"/>
        <v>3874373.15</v>
      </c>
      <c r="E58" s="68">
        <f t="shared" si="8"/>
        <v>194073.54</v>
      </c>
      <c r="F58" s="68">
        <f t="shared" si="8"/>
        <v>17816.95</v>
      </c>
      <c r="G58" s="68">
        <f t="shared" si="8"/>
        <v>101437.4</v>
      </c>
      <c r="H58" s="68">
        <f t="shared" si="8"/>
        <v>646058.09</v>
      </c>
      <c r="I58" s="76">
        <f t="shared" si="8"/>
        <v>17780.34</v>
      </c>
      <c r="J58" s="68">
        <f t="shared" si="8"/>
        <v>404921.58</v>
      </c>
      <c r="K58" s="68">
        <f t="shared" si="8"/>
        <v>252099.9</v>
      </c>
      <c r="L58" s="68">
        <f t="shared" si="8"/>
        <v>45096.68</v>
      </c>
      <c r="M58" s="69" t="e">
        <f t="shared" si="8"/>
        <v>#REF!</v>
      </c>
      <c r="N58" s="69" t="e">
        <f t="shared" si="8"/>
        <v>#REF!</v>
      </c>
      <c r="O58" s="68">
        <f t="shared" si="8"/>
        <v>1679284.48</v>
      </c>
      <c r="P58" s="68">
        <f t="shared" si="8"/>
        <v>6028670.8099999996</v>
      </c>
      <c r="Q58" s="68">
        <f t="shared" si="8"/>
        <v>76413969</v>
      </c>
      <c r="R58" s="37">
        <f t="shared" si="4"/>
        <v>0</v>
      </c>
      <c r="S58" s="38"/>
    </row>
    <row r="59" spans="1:19" ht="15.75" x14ac:dyDescent="0.25">
      <c r="A59" s="43"/>
      <c r="B59" s="44"/>
      <c r="C59" s="3"/>
      <c r="D59" s="13"/>
      <c r="E59" s="44"/>
      <c r="F59" s="13"/>
      <c r="G59" s="44"/>
      <c r="H59" s="44"/>
      <c r="I59" s="14"/>
      <c r="J59" s="13"/>
      <c r="K59" s="13"/>
      <c r="L59" s="13"/>
      <c r="M59" s="15"/>
      <c r="N59" s="15"/>
      <c r="O59" s="13"/>
      <c r="P59" s="13"/>
      <c r="Q59" s="45"/>
    </row>
    <row r="60" spans="1:19" ht="42" customHeight="1" x14ac:dyDescent="0.35">
      <c r="A60" s="10" t="s">
        <v>47</v>
      </c>
      <c r="B60" s="79" t="s">
        <v>47</v>
      </c>
      <c r="C60" s="134"/>
      <c r="D60" s="80"/>
      <c r="E60" s="79"/>
      <c r="F60" s="81" t="s">
        <v>17</v>
      </c>
      <c r="G60" s="11"/>
      <c r="H60" s="11"/>
      <c r="I60" s="17"/>
      <c r="J60" s="13"/>
      <c r="K60" s="13"/>
      <c r="L60" s="13"/>
      <c r="M60" s="15"/>
      <c r="N60" s="15"/>
      <c r="O60" s="13"/>
      <c r="P60" s="13"/>
      <c r="Q60" s="13"/>
    </row>
    <row r="61" spans="1:19" s="4" customFormat="1" ht="41.25" hidden="1" customHeight="1" x14ac:dyDescent="0.35">
      <c r="A61" s="15" t="s">
        <v>62</v>
      </c>
      <c r="B61" s="82"/>
      <c r="C61" s="135"/>
      <c r="D61" s="83"/>
      <c r="E61" s="82"/>
      <c r="F61" s="84" t="s">
        <v>18</v>
      </c>
      <c r="G61" s="10"/>
      <c r="H61" s="10"/>
      <c r="I61" s="15"/>
      <c r="J61" s="15"/>
      <c r="K61" s="15"/>
      <c r="L61" s="15"/>
      <c r="M61" s="15"/>
      <c r="N61" s="15"/>
      <c r="O61" s="15"/>
      <c r="P61" s="15"/>
      <c r="Q61" s="15"/>
    </row>
    <row r="62" spans="1:19" ht="45" customHeight="1" x14ac:dyDescent="0.35">
      <c r="A62" s="10" t="s">
        <v>61</v>
      </c>
      <c r="B62" s="79" t="s">
        <v>70</v>
      </c>
      <c r="C62" s="136"/>
      <c r="D62" s="80"/>
      <c r="E62" s="79"/>
      <c r="F62" s="138" t="s">
        <v>71</v>
      </c>
      <c r="G62" s="11"/>
      <c r="H62" s="11"/>
      <c r="I62" s="14"/>
      <c r="J62" s="13"/>
      <c r="K62" s="13"/>
      <c r="L62" s="13"/>
      <c r="M62" s="15"/>
      <c r="N62" s="15"/>
      <c r="O62" s="13"/>
      <c r="P62" s="13"/>
      <c r="Q62" s="13"/>
    </row>
    <row r="63" spans="1:19" ht="15.75" x14ac:dyDescent="0.25">
      <c r="A63" s="10"/>
      <c r="B63" s="47"/>
      <c r="C63" s="137"/>
      <c r="D63" s="14"/>
      <c r="E63" s="47"/>
      <c r="F63" s="14"/>
      <c r="G63" s="47"/>
      <c r="H63" s="47"/>
      <c r="I63" s="14"/>
      <c r="J63" s="14"/>
      <c r="K63" s="14"/>
      <c r="L63" s="14"/>
      <c r="M63" s="15"/>
      <c r="N63" s="15"/>
      <c r="O63" s="14"/>
      <c r="P63" s="14"/>
      <c r="Q63" s="14"/>
    </row>
  </sheetData>
  <mergeCells count="14">
    <mergeCell ref="B3:Q3"/>
    <mergeCell ref="E12:H12"/>
    <mergeCell ref="I12:N12"/>
    <mergeCell ref="Q12:Q13"/>
    <mergeCell ref="B12:B13"/>
    <mergeCell ref="C12:C13"/>
    <mergeCell ref="D12:D13"/>
    <mergeCell ref="O12:O13"/>
    <mergeCell ref="P12:P13"/>
    <mergeCell ref="A4:D4"/>
    <mergeCell ref="O5:Q5"/>
    <mergeCell ref="O10:Q10"/>
    <mergeCell ref="A6:Q6"/>
    <mergeCell ref="A12:A13"/>
  </mergeCells>
  <phoneticPr fontId="1" type="noConversion"/>
  <pageMargins left="0.86" right="0.37" top="0.2" bottom="0.22" header="0.17" footer="0.17"/>
  <pageSetup paperSize="9" scale="4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качеств</vt:lpstr>
      <vt:lpstr>сводн. на 2015</vt:lpstr>
      <vt:lpstr>качеств!Область_печати</vt:lpstr>
      <vt:lpstr>'сводн. на 2015'!Область_печати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DEFAULT</dc:creator>
  <cp:lastModifiedBy>Admin</cp:lastModifiedBy>
  <cp:lastPrinted>2015-05-22T09:00:46Z</cp:lastPrinted>
  <dcterms:created xsi:type="dcterms:W3CDTF">2002-03-01T16:08:07Z</dcterms:created>
  <dcterms:modified xsi:type="dcterms:W3CDTF">2015-05-25T08:57:20Z</dcterms:modified>
</cp:coreProperties>
</file>